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25" windowWidth="19050" windowHeight="11670" activeTab="0"/>
  </bookViews>
  <sheets>
    <sheet name="Calculator" sheetId="1" r:id="rId1"/>
    <sheet name="Berekeningen" sheetId="2" r:id="rId2"/>
  </sheets>
  <definedNames/>
  <calcPr fullCalcOnLoad="1"/>
</workbook>
</file>

<file path=xl/comments1.xml><?xml version="1.0" encoding="utf-8"?>
<comments xmlns="http://schemas.openxmlformats.org/spreadsheetml/2006/main">
  <authors>
    <author>A satisfied Microsoft Office user</author>
    <author>Admin</author>
  </authors>
  <commentList>
    <comment ref="C10" authorId="0">
      <text>
        <r>
          <rPr>
            <b/>
            <sz val="9"/>
            <rFont val="Arial"/>
            <family val="2"/>
          </rPr>
          <t>Voeg hier de originele band breedte in. Dit is het eerste getal dat je terug kan vinden op je band onder de vorm : "205/60R15"</t>
        </r>
      </text>
    </comment>
    <comment ref="I10" authorId="0">
      <text>
        <r>
          <rPr>
            <b/>
            <sz val="9"/>
            <rFont val="Arial"/>
            <family val="2"/>
          </rPr>
          <t>Voeg hier de gewenste band breedte in. Dit is het eerste getal dat je terug kan vinden op je band onder de vorm : "205/60R15"</t>
        </r>
      </text>
    </comment>
    <comment ref="C11" authorId="0">
      <text>
        <r>
          <rPr>
            <b/>
            <sz val="9"/>
            <rFont val="Arial"/>
            <family val="2"/>
          </rPr>
          <t>Voeg hier de originele band hoogte verhouding in. Dit is het tweede getal dat je terug kan vinden op je band onder de vorm : "205/60R15"</t>
        </r>
      </text>
    </comment>
    <comment ref="I11" authorId="0">
      <text>
        <r>
          <rPr>
            <b/>
            <sz val="9"/>
            <rFont val="Arial"/>
            <family val="2"/>
          </rPr>
          <t>Voeg hier de gewenste hoogte verhouding in. Dit is het tweede getal dat je terug kan vinden op je band onder de vorm : "205/60R15"</t>
        </r>
      </text>
    </comment>
    <comment ref="C16" authorId="0">
      <text>
        <r>
          <rPr>
            <b/>
            <sz val="9"/>
            <rFont val="Arial"/>
            <family val="2"/>
          </rPr>
          <t xml:space="preserve">Voeg hier de originele velg diameter in. Dit is het laatste getal dat je terug kan vinden op je band onder de vorm : "205/60R15"
</t>
        </r>
      </text>
    </comment>
    <comment ref="I16" authorId="0">
      <text>
        <r>
          <rPr>
            <b/>
            <sz val="9"/>
            <rFont val="Arial"/>
            <family val="2"/>
          </rPr>
          <t>Voeg hier de gewenste velg diameter in. Dit is het laatste getal dat je terug kan vinden op je band onder de vorm : "205/60R15"</t>
        </r>
      </text>
    </comment>
    <comment ref="C17" authorId="0">
      <text>
        <r>
          <rPr>
            <b/>
            <sz val="9"/>
            <rFont val="Arial"/>
            <family val="2"/>
          </rPr>
          <t>Voeg hier de originele ET waarde in. Dit getal kan je vinden op de velg (meestal onder de vorm: "ET20" of "e20")</t>
        </r>
      </text>
    </comment>
    <comment ref="I17" authorId="0">
      <text>
        <r>
          <rPr>
            <b/>
            <sz val="9"/>
            <rFont val="Arial"/>
            <family val="2"/>
          </rPr>
          <t>Voeg hier de gewenste ET waarde in van de velg die je wil gebruiken.</t>
        </r>
      </text>
    </comment>
    <comment ref="C22" authorId="0">
      <text>
        <r>
          <rPr>
            <b/>
            <sz val="9"/>
            <rFont val="Arial"/>
            <family val="2"/>
          </rPr>
          <t>Indicatie van de rijhoogte van het voertuig.
Negatieve waardes duiden op een lagere rijhoogte, positieve op een hogere rijhoogte.</t>
        </r>
      </text>
    </comment>
    <comment ref="C23" authorId="0">
      <text>
        <r>
          <rPr>
            <b/>
            <sz val="9"/>
            <rFont val="Arial"/>
            <family val="2"/>
          </rPr>
          <t xml:space="preserve">Indicatie van de verplaatsing van de binnenzijde van de velg. 
Negatieve waarden duiden op een verplaatsing naar buiten toe, positieve waardes op een verplaatsing naar binnen. </t>
        </r>
      </text>
    </comment>
    <comment ref="C24" authorId="0">
      <text>
        <r>
          <rPr>
            <b/>
            <sz val="9"/>
            <rFont val="Arial"/>
            <family val="2"/>
          </rPr>
          <t xml:space="preserve">Indicatie van de  verplaatsing van de buitenzijde van de velg. 
Positieve waarden duiden op een verplaatsing naar binnen toe, negatieve waardes op een verplaatsing naar buiten. </t>
        </r>
      </text>
    </comment>
    <comment ref="C25" authorId="0">
      <text>
        <r>
          <rPr>
            <b/>
            <sz val="9"/>
            <rFont val="Arial"/>
            <family val="2"/>
          </rPr>
          <t>Het verschil in totale bandhoogte (profiel) rekening houdende met de afvlakking van de band. 
Positieve waarden duiden op een hogere profiel, negatieve waarden op een lager profiel.</t>
        </r>
      </text>
    </comment>
    <comment ref="C28" authorId="0">
      <text>
        <r>
          <rPr>
            <b/>
            <sz val="9"/>
            <rFont val="Arial"/>
            <family val="2"/>
          </rPr>
          <t xml:space="preserve">Het verschil in totale wielhoogte rekening houdend met de afvlakking van de band. 
Positieve waarden duiden op een grotere wieldiameter, negatieve waarden op een kleinere.
</t>
        </r>
      </text>
    </comment>
    <comment ref="C29" authorId="0">
      <text>
        <r>
          <rPr>
            <b/>
            <sz val="9"/>
            <rFont val="Arial"/>
            <family val="2"/>
          </rPr>
          <t xml:space="preserve">Geeft een indicatie van de omwentellingsverhouding tov de originele. 
Bij een positieve waarde zal het wiel minder omwentellingen maken om dezelfde snelheid te behouden. 
Bij een negatieve waarde zal het wiel meer omwentellingen moeten maken. </t>
        </r>
      </text>
    </comment>
    <comment ref="I22" authorId="0">
      <text>
        <r>
          <rPr>
            <b/>
            <sz val="9"/>
            <rFont val="Arial"/>
            <family val="2"/>
          </rPr>
          <t>Hier kan je een simulatie doen van de snelheidsmeter indicatie. Indien er een positieve omwentellingsverhouding bekomen werd zal de echte snelheid lager liggen van aangegeven. Bij negatieve omwentellingsverhouding zal men eigenlijk sneller rijden dan aangegeven.</t>
        </r>
      </text>
    </comment>
    <comment ref="I25" authorId="0">
      <text>
        <r>
          <rPr>
            <b/>
            <sz val="9"/>
            <rFont val="Arial"/>
            <family val="2"/>
          </rPr>
          <t>Geef hier een gewenste snelheid in, de berekening zal dan de aanduiding op je snelheidsmeter weergeven.</t>
        </r>
      </text>
    </comment>
    <comment ref="C15" authorId="1">
      <text>
        <r>
          <rPr>
            <b/>
            <sz val="8"/>
            <rFont val="Tahoma"/>
            <family val="0"/>
          </rPr>
          <t>Voeg hier de breedte van je originele velg in. Staat meestal op de velg onder de vorm: "7.5J"</t>
        </r>
      </text>
    </comment>
    <comment ref="I15" authorId="1">
      <text>
        <r>
          <rPr>
            <b/>
            <sz val="8"/>
            <rFont val="Tahoma"/>
            <family val="0"/>
          </rPr>
          <t xml:space="preserve">Voeg hier de breedte van je gewenste velg in.
</t>
        </r>
      </text>
    </comment>
  </commentList>
</comments>
</file>

<file path=xl/sharedStrings.xml><?xml version="1.0" encoding="utf-8"?>
<sst xmlns="http://schemas.openxmlformats.org/spreadsheetml/2006/main" count="134" uniqueCount="55">
  <si>
    <t>x</t>
  </si>
  <si>
    <t>y</t>
  </si>
  <si>
    <t>mm</t>
  </si>
  <si>
    <t>%</t>
  </si>
  <si>
    <t>ORIGINEEL</t>
  </si>
  <si>
    <t>BAND</t>
  </si>
  <si>
    <t>VELG</t>
  </si>
  <si>
    <t>Breedte</t>
  </si>
  <si>
    <t>ET</t>
  </si>
  <si>
    <t>Verschil in bandhoogte</t>
  </si>
  <si>
    <t>Verschil in rijhoogte</t>
  </si>
  <si>
    <t>Verschil in wieldiameter</t>
  </si>
  <si>
    <t>Omwentellingsverhouding</t>
  </si>
  <si>
    <t>Snelheidsberekeningen</t>
  </si>
  <si>
    <t>Snelheidsmeter</t>
  </si>
  <si>
    <t>Echte snelheid</t>
  </si>
  <si>
    <t>Gewenste snelheid</t>
  </si>
  <si>
    <t>km/u</t>
  </si>
  <si>
    <t>Original Developement by Aaron Bohnen. Email: bohnen@unixg.ubc.ca</t>
  </si>
  <si>
    <t>Banden &amp; Velgen Calculator v1.3</t>
  </si>
  <si>
    <t>Dutch Version and Adaptation by Lucifer. Email: lucifer77@pandora.be</t>
  </si>
  <si>
    <t>Diameter</t>
  </si>
  <si>
    <r>
      <t xml:space="preserve">Banden </t>
    </r>
    <r>
      <rPr>
        <b/>
        <sz val="8"/>
        <rFont val="Arial"/>
        <family val="2"/>
      </rPr>
      <t>(vb 205/50/15)</t>
    </r>
  </si>
  <si>
    <r>
      <t>Velgen</t>
    </r>
    <r>
      <rPr>
        <b/>
        <sz val="8"/>
        <rFont val="Arial"/>
        <family val="2"/>
      </rPr>
      <t xml:space="preserve"> (vb 9x13 ET15)</t>
    </r>
  </si>
  <si>
    <r>
      <t xml:space="preserve">Banden </t>
    </r>
    <r>
      <rPr>
        <b/>
        <sz val="8"/>
        <rFont val="Arial"/>
        <family val="2"/>
      </rPr>
      <t>(vb 185/60/13)</t>
    </r>
  </si>
  <si>
    <r>
      <t>Velgen</t>
    </r>
    <r>
      <rPr>
        <b/>
        <sz val="8"/>
        <rFont val="Arial"/>
        <family val="2"/>
      </rPr>
      <t xml:space="preserve"> (vb 9x15 ET0)</t>
    </r>
  </si>
  <si>
    <t>inch -&gt; mm</t>
  </si>
  <si>
    <t>mm -&gt; inch</t>
  </si>
  <si>
    <t>Andere nuttige waardes</t>
  </si>
  <si>
    <t>R</t>
  </si>
  <si>
    <t>A</t>
  </si>
  <si>
    <t>B</t>
  </si>
  <si>
    <t>Top</t>
  </si>
  <si>
    <t>Bottom</t>
  </si>
  <si>
    <t>bottom left</t>
  </si>
  <si>
    <t>top left</t>
  </si>
  <si>
    <t>top right</t>
  </si>
  <si>
    <t>bottom right</t>
  </si>
  <si>
    <t>Hoogte</t>
  </si>
  <si>
    <t>Middelijn</t>
  </si>
  <si>
    <t>Geometrie tov originele setup</t>
  </si>
  <si>
    <t>Originele setup</t>
  </si>
  <si>
    <t>Gewenste setup</t>
  </si>
  <si>
    <t>Totaal hoogte</t>
  </si>
  <si>
    <t>Totale hoogte</t>
  </si>
  <si>
    <t>Verschil in hoogte</t>
  </si>
  <si>
    <t>inch</t>
  </si>
  <si>
    <t>As gewenst</t>
  </si>
  <si>
    <t>Asdikte</t>
  </si>
  <si>
    <t>As origineel</t>
  </si>
  <si>
    <t>Profiel</t>
  </si>
  <si>
    <t>Verplaatsing binnenzijde velg</t>
  </si>
  <si>
    <t>Verplaatsing buitenzijde velg</t>
  </si>
  <si>
    <t>Band &amp; Velg doorsnede</t>
  </si>
  <si>
    <t>GEWENST</t>
  </si>
</sst>
</file>

<file path=xl/styles.xml><?xml version="1.0" encoding="utf-8"?>
<styleSheet xmlns="http://schemas.openxmlformats.org/spreadsheetml/2006/main">
  <numFmts count="2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00"/>
    <numFmt numFmtId="182" formatCode="0.00000"/>
    <numFmt numFmtId="183" formatCode="0.0000"/>
    <numFmt numFmtId="184" formatCode="0.000"/>
  </numFmts>
  <fonts count="63">
    <font>
      <sz val="10"/>
      <name val="Arial"/>
      <family val="0"/>
    </font>
    <font>
      <b/>
      <sz val="10"/>
      <name val="Arial"/>
      <family val="2"/>
    </font>
    <font>
      <b/>
      <sz val="12"/>
      <name val="Arial"/>
      <family val="2"/>
    </font>
    <font>
      <b/>
      <sz val="12"/>
      <color indexed="12"/>
      <name val="Arial"/>
      <family val="2"/>
    </font>
    <font>
      <sz val="12"/>
      <name val="Arial"/>
      <family val="2"/>
    </font>
    <font>
      <b/>
      <sz val="12"/>
      <color indexed="20"/>
      <name val="Arial"/>
      <family val="2"/>
    </font>
    <font>
      <b/>
      <sz val="12"/>
      <color indexed="17"/>
      <name val="Arial"/>
      <family val="2"/>
    </font>
    <font>
      <sz val="11"/>
      <color indexed="17"/>
      <name val="Arial"/>
      <family val="2"/>
    </font>
    <font>
      <b/>
      <sz val="12"/>
      <color indexed="63"/>
      <name val="Arial"/>
      <family val="2"/>
    </font>
    <font>
      <b/>
      <sz val="11"/>
      <name val="Arial"/>
      <family val="2"/>
    </font>
    <font>
      <sz val="11"/>
      <name val="Arial"/>
      <family val="2"/>
    </font>
    <font>
      <b/>
      <sz val="9"/>
      <name val="Arial"/>
      <family val="2"/>
    </font>
    <font>
      <b/>
      <sz val="12"/>
      <color indexed="9"/>
      <name val="Arial"/>
      <family val="2"/>
    </font>
    <font>
      <b/>
      <sz val="16"/>
      <color indexed="9"/>
      <name val="Arial"/>
      <family val="2"/>
    </font>
    <font>
      <u val="single"/>
      <sz val="10"/>
      <color indexed="12"/>
      <name val="Arial"/>
      <family val="0"/>
    </font>
    <font>
      <u val="single"/>
      <sz val="10"/>
      <color indexed="36"/>
      <name val="Arial"/>
      <family val="0"/>
    </font>
    <font>
      <b/>
      <sz val="24"/>
      <color indexed="9"/>
      <name val="Arial"/>
      <family val="2"/>
    </font>
    <font>
      <sz val="8"/>
      <name val="Arial"/>
      <family val="2"/>
    </font>
    <font>
      <sz val="16"/>
      <color indexed="9"/>
      <name val="Arial"/>
      <family val="2"/>
    </font>
    <font>
      <b/>
      <sz val="12"/>
      <color indexed="10"/>
      <name val="Arial"/>
      <family val="2"/>
    </font>
    <font>
      <b/>
      <sz val="12"/>
      <color indexed="18"/>
      <name val="Arial"/>
      <family val="2"/>
    </font>
    <font>
      <b/>
      <sz val="12"/>
      <color indexed="49"/>
      <name val="Arial"/>
      <family val="2"/>
    </font>
    <font>
      <b/>
      <sz val="12"/>
      <color indexed="53"/>
      <name val="Arial"/>
      <family val="2"/>
    </font>
    <font>
      <b/>
      <sz val="8"/>
      <name val="Arial"/>
      <family val="2"/>
    </font>
    <font>
      <sz val="10"/>
      <color indexed="9"/>
      <name val="Arial"/>
      <family val="2"/>
    </font>
    <font>
      <b/>
      <sz val="10"/>
      <color indexed="9"/>
      <name val="Arial"/>
      <family val="2"/>
    </font>
    <font>
      <b/>
      <sz val="8"/>
      <name val="Tahom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Arial"/>
      <family val="0"/>
    </font>
    <font>
      <sz val="7.35"/>
      <color indexed="8"/>
      <name val="Arial"/>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18"/>
        <bgColor indexed="64"/>
      </patternFill>
    </fill>
    <fill>
      <patternFill patternType="solid">
        <fgColor indexed="1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medium"/>
      <right style="medium"/>
      <top style="medium"/>
      <bottom style="medium"/>
    </border>
    <border>
      <left style="medium"/>
      <right style="medium"/>
      <top style="medium"/>
      <bottom style="thin"/>
    </border>
    <border>
      <left>
        <color indexed="63"/>
      </left>
      <right>
        <color indexed="63"/>
      </right>
      <top style="double"/>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style="medium"/>
      <right style="medium"/>
      <top style="medium"/>
      <bottom>
        <color indexed="63"/>
      </bottom>
    </border>
    <border>
      <left style="medium"/>
      <right style="medium"/>
      <top>
        <color indexed="63"/>
      </top>
      <bottom style="medium"/>
    </border>
    <border>
      <left style="thin"/>
      <right style="thin"/>
      <top style="thin"/>
      <bottom style="thin"/>
    </border>
    <border>
      <left style="thin"/>
      <right style="thin"/>
      <top style="thin"/>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0" borderId="3" applyNumberFormat="0" applyFill="0" applyAlignment="0" applyProtection="0"/>
    <xf numFmtId="0" fontId="15" fillId="0" borderId="0" applyNumberFormat="0" applyFill="0" applyBorder="0" applyAlignment="0" applyProtection="0"/>
    <xf numFmtId="0" fontId="51" fillId="28" borderId="0" applyNumberFormat="0" applyBorder="0" applyAlignment="0" applyProtection="0"/>
    <xf numFmtId="0" fontId="14" fillId="0" borderId="0" applyNumberFormat="0" applyFill="0" applyBorder="0" applyAlignment="0" applyProtection="0"/>
    <xf numFmtId="0" fontId="52" fillId="29"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53" fillId="0" borderId="4" applyNumberFormat="0" applyFill="0" applyAlignment="0" applyProtection="0"/>
    <xf numFmtId="0" fontId="54" fillId="0" borderId="5" applyNumberFormat="0" applyFill="0" applyAlignment="0" applyProtection="0"/>
    <xf numFmtId="0" fontId="55" fillId="0" borderId="6" applyNumberFormat="0" applyFill="0" applyAlignment="0" applyProtection="0"/>
    <xf numFmtId="0" fontId="55" fillId="0" borderId="0" applyNumberFormat="0" applyFill="0" applyBorder="0" applyAlignment="0" applyProtection="0"/>
    <xf numFmtId="0" fontId="56" fillId="30" borderId="0" applyNumberFormat="0" applyBorder="0" applyAlignment="0" applyProtection="0"/>
    <xf numFmtId="0" fontId="0" fillId="31" borderId="7" applyNumberFormat="0" applyFont="0" applyAlignment="0" applyProtection="0"/>
    <xf numFmtId="0" fontId="57" fillId="32" borderId="0" applyNumberFormat="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26" borderId="9"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cellStyleXfs>
  <cellXfs count="133">
    <xf numFmtId="0" fontId="0" fillId="0" borderId="0" xfId="0" applyAlignment="1">
      <alignment/>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Alignment="1" applyProtection="1">
      <alignment/>
      <protection/>
    </xf>
    <xf numFmtId="0" fontId="0" fillId="0" borderId="0" xfId="0" applyFont="1" applyAlignment="1" applyProtection="1">
      <alignment horizontal="right"/>
      <protection/>
    </xf>
    <xf numFmtId="0" fontId="0" fillId="0" borderId="0" xfId="0" applyFont="1" applyFill="1" applyAlignment="1" applyProtection="1">
      <alignment/>
      <protection/>
    </xf>
    <xf numFmtId="0" fontId="10" fillId="0" borderId="0" xfId="0" applyFont="1" applyFill="1" applyAlignment="1" applyProtection="1">
      <alignment/>
      <protection/>
    </xf>
    <xf numFmtId="0" fontId="0" fillId="0" borderId="0" xfId="0" applyFill="1" applyAlignment="1" applyProtection="1">
      <alignment/>
      <protection/>
    </xf>
    <xf numFmtId="0" fontId="0" fillId="33" borderId="10" xfId="0" applyFont="1" applyFill="1" applyBorder="1" applyAlignment="1" applyProtection="1">
      <alignment/>
      <protection/>
    </xf>
    <xf numFmtId="0" fontId="0" fillId="33" borderId="0" xfId="0" applyFont="1" applyFill="1" applyBorder="1" applyAlignment="1" applyProtection="1">
      <alignment/>
      <protection/>
    </xf>
    <xf numFmtId="0" fontId="0" fillId="33" borderId="11" xfId="0" applyFont="1" applyFill="1" applyBorder="1" applyAlignment="1" applyProtection="1">
      <alignment/>
      <protection/>
    </xf>
    <xf numFmtId="0" fontId="2" fillId="33" borderId="10" xfId="0" applyFont="1" applyFill="1" applyBorder="1" applyAlignment="1" applyProtection="1">
      <alignment/>
      <protection/>
    </xf>
    <xf numFmtId="0" fontId="4" fillId="33" borderId="11" xfId="0" applyFont="1" applyFill="1" applyBorder="1" applyAlignment="1" applyProtection="1">
      <alignment/>
      <protection/>
    </xf>
    <xf numFmtId="0" fontId="2" fillId="33" borderId="12" xfId="0" applyFont="1" applyFill="1" applyBorder="1" applyAlignment="1" applyProtection="1">
      <alignment/>
      <protection/>
    </xf>
    <xf numFmtId="0" fontId="4" fillId="33" borderId="13" xfId="0" applyFont="1" applyFill="1" applyBorder="1" applyAlignment="1" applyProtection="1">
      <alignment/>
      <protection/>
    </xf>
    <xf numFmtId="0" fontId="5" fillId="33" borderId="0" xfId="0" applyFont="1" applyFill="1" applyBorder="1" applyAlignment="1" applyProtection="1">
      <alignment horizontal="right"/>
      <protection locked="0"/>
    </xf>
    <xf numFmtId="0" fontId="0" fillId="33" borderId="14" xfId="0" applyFont="1" applyFill="1" applyBorder="1" applyAlignment="1" applyProtection="1">
      <alignment/>
      <protection/>
    </xf>
    <xf numFmtId="0" fontId="4" fillId="0" borderId="0" xfId="0" applyFont="1" applyBorder="1" applyAlignment="1" applyProtection="1" quotePrefix="1">
      <alignment/>
      <protection/>
    </xf>
    <xf numFmtId="180" fontId="6" fillId="33" borderId="0" xfId="0" applyNumberFormat="1" applyFont="1" applyFill="1" applyBorder="1" applyAlignment="1" applyProtection="1">
      <alignment horizontal="right"/>
      <protection/>
    </xf>
    <xf numFmtId="0" fontId="0" fillId="33" borderId="10" xfId="0" applyFont="1" applyFill="1" applyBorder="1" applyAlignment="1" applyProtection="1">
      <alignment/>
      <protection/>
    </xf>
    <xf numFmtId="0" fontId="0" fillId="33" borderId="0" xfId="0" applyFont="1" applyFill="1" applyBorder="1" applyAlignment="1" applyProtection="1">
      <alignment/>
      <protection/>
    </xf>
    <xf numFmtId="0" fontId="7" fillId="33" borderId="0" xfId="0" applyFont="1" applyFill="1" applyBorder="1" applyAlignment="1" applyProtection="1">
      <alignment horizontal="right"/>
      <protection/>
    </xf>
    <xf numFmtId="180" fontId="6" fillId="33" borderId="14" xfId="0" applyNumberFormat="1" applyFont="1" applyFill="1" applyBorder="1" applyAlignment="1" applyProtection="1">
      <alignment horizontal="right"/>
      <protection/>
    </xf>
    <xf numFmtId="0" fontId="4" fillId="33" borderId="0" xfId="0" applyFont="1" applyFill="1" applyBorder="1" applyAlignment="1" applyProtection="1">
      <alignment/>
      <protection/>
    </xf>
    <xf numFmtId="1" fontId="8" fillId="34" borderId="15" xfId="0" applyNumberFormat="1" applyFont="1" applyFill="1" applyBorder="1" applyAlignment="1" applyProtection="1">
      <alignment horizontal="right"/>
      <protection/>
    </xf>
    <xf numFmtId="1" fontId="8" fillId="34" borderId="16" xfId="0" applyNumberFormat="1" applyFont="1" applyFill="1" applyBorder="1" applyAlignment="1" applyProtection="1">
      <alignment horizontal="right"/>
      <protection/>
    </xf>
    <xf numFmtId="0" fontId="4" fillId="33" borderId="10" xfId="0" applyFont="1" applyFill="1" applyBorder="1" applyAlignment="1" applyProtection="1">
      <alignment horizontal="left"/>
      <protection/>
    </xf>
    <xf numFmtId="0" fontId="4" fillId="33" borderId="11" xfId="0" applyFont="1" applyFill="1" applyBorder="1" applyAlignment="1" applyProtection="1">
      <alignment horizontal="left"/>
      <protection/>
    </xf>
    <xf numFmtId="0" fontId="0" fillId="33" borderId="0" xfId="0" applyFill="1" applyAlignment="1">
      <alignment/>
    </xf>
    <xf numFmtId="0" fontId="0" fillId="33" borderId="14" xfId="0" applyFill="1" applyBorder="1" applyAlignment="1">
      <alignment/>
    </xf>
    <xf numFmtId="0" fontId="0" fillId="33" borderId="11" xfId="0" applyFill="1" applyBorder="1" applyAlignment="1">
      <alignment/>
    </xf>
    <xf numFmtId="0" fontId="0" fillId="33" borderId="13" xfId="0" applyFill="1" applyBorder="1" applyAlignment="1">
      <alignment/>
    </xf>
    <xf numFmtId="0" fontId="12" fillId="33" borderId="10" xfId="0" applyFont="1" applyFill="1" applyBorder="1" applyAlignment="1" applyProtection="1">
      <alignment horizontal="center"/>
      <protection/>
    </xf>
    <xf numFmtId="0" fontId="12" fillId="33" borderId="0" xfId="0" applyFont="1" applyFill="1" applyBorder="1" applyAlignment="1" applyProtection="1">
      <alignment horizontal="center"/>
      <protection/>
    </xf>
    <xf numFmtId="0" fontId="0" fillId="33" borderId="12" xfId="0" applyFont="1" applyFill="1" applyBorder="1" applyAlignment="1" applyProtection="1">
      <alignment/>
      <protection/>
    </xf>
    <xf numFmtId="0" fontId="0" fillId="33" borderId="13" xfId="0" applyFont="1" applyFill="1" applyBorder="1" applyAlignment="1" applyProtection="1">
      <alignment/>
      <protection/>
    </xf>
    <xf numFmtId="0" fontId="0" fillId="0" borderId="0" xfId="0" applyAlignment="1" applyProtection="1">
      <alignment/>
      <protection hidden="1"/>
    </xf>
    <xf numFmtId="0" fontId="0" fillId="0" borderId="0" xfId="0" applyAlignment="1" applyProtection="1">
      <alignment horizontal="center"/>
      <protection hidden="1"/>
    </xf>
    <xf numFmtId="0" fontId="4" fillId="33" borderId="10" xfId="0" applyFont="1" applyFill="1" applyBorder="1" applyAlignment="1" applyProtection="1">
      <alignment/>
      <protection/>
    </xf>
    <xf numFmtId="0" fontId="4" fillId="33" borderId="0" xfId="0" applyFont="1" applyFill="1" applyBorder="1" applyAlignment="1" applyProtection="1">
      <alignment/>
      <protection/>
    </xf>
    <xf numFmtId="0" fontId="4" fillId="33" borderId="14" xfId="0" applyFont="1" applyFill="1" applyBorder="1" applyAlignment="1" applyProtection="1">
      <alignment/>
      <protection/>
    </xf>
    <xf numFmtId="0" fontId="13" fillId="0" borderId="0" xfId="0" applyFont="1" applyFill="1" applyBorder="1" applyAlignment="1" applyProtection="1">
      <alignment horizontal="center"/>
      <protection/>
    </xf>
    <xf numFmtId="0" fontId="12" fillId="33" borderId="17" xfId="0" applyFont="1" applyFill="1" applyBorder="1" applyAlignment="1" applyProtection="1">
      <alignment horizontal="center"/>
      <protection/>
    </xf>
    <xf numFmtId="0" fontId="12" fillId="0" borderId="0" xfId="0" applyFont="1" applyFill="1" applyBorder="1" applyAlignment="1" applyProtection="1">
      <alignment horizontal="center"/>
      <protection/>
    </xf>
    <xf numFmtId="0" fontId="0" fillId="0" borderId="0" xfId="0" applyFill="1" applyBorder="1" applyAlignment="1">
      <alignment/>
    </xf>
    <xf numFmtId="0" fontId="4" fillId="0" borderId="0" xfId="0" applyFont="1" applyFill="1" applyBorder="1" applyAlignment="1" applyProtection="1">
      <alignment/>
      <protection/>
    </xf>
    <xf numFmtId="180" fontId="6" fillId="0" borderId="0" xfId="0" applyNumberFormat="1" applyFont="1" applyFill="1" applyBorder="1" applyAlignment="1" applyProtection="1">
      <alignment horizontal="right"/>
      <protection/>
    </xf>
    <xf numFmtId="0" fontId="12" fillId="0" borderId="10" xfId="0" applyFont="1" applyFill="1" applyBorder="1" applyAlignment="1" applyProtection="1">
      <alignment horizontal="center"/>
      <protection/>
    </xf>
    <xf numFmtId="0" fontId="0" fillId="0" borderId="10" xfId="0" applyFill="1" applyBorder="1" applyAlignment="1">
      <alignment/>
    </xf>
    <xf numFmtId="0" fontId="4" fillId="0" borderId="0" xfId="0" applyFont="1" applyFill="1" applyBorder="1" applyAlignment="1" applyProtection="1">
      <alignment horizontal="left"/>
      <protection/>
    </xf>
    <xf numFmtId="0" fontId="9" fillId="0" borderId="0" xfId="0" applyFont="1" applyFill="1" applyBorder="1" applyAlignment="1" applyProtection="1">
      <alignment/>
      <protection/>
    </xf>
    <xf numFmtId="0" fontId="10" fillId="0" borderId="0" xfId="0" applyFont="1" applyFill="1" applyBorder="1" applyAlignment="1" applyProtection="1">
      <alignment/>
      <protection/>
    </xf>
    <xf numFmtId="0" fontId="4" fillId="0" borderId="0" xfId="0" applyFont="1" applyFill="1" applyBorder="1" applyAlignment="1" applyProtection="1">
      <alignment/>
      <protection/>
    </xf>
    <xf numFmtId="0" fontId="12" fillId="33" borderId="18" xfId="0" applyFont="1" applyFill="1" applyBorder="1" applyAlignment="1" applyProtection="1">
      <alignment horizontal="center"/>
      <protection/>
    </xf>
    <xf numFmtId="0" fontId="12" fillId="33" borderId="19" xfId="0" applyFont="1" applyFill="1" applyBorder="1" applyAlignment="1" applyProtection="1">
      <alignment horizontal="center"/>
      <protection/>
    </xf>
    <xf numFmtId="0" fontId="12" fillId="33" borderId="20" xfId="0" applyFont="1" applyFill="1" applyBorder="1" applyAlignment="1" applyProtection="1">
      <alignment horizontal="center"/>
      <protection/>
    </xf>
    <xf numFmtId="0" fontId="0" fillId="33" borderId="10" xfId="0" applyFill="1" applyBorder="1" applyAlignment="1">
      <alignment/>
    </xf>
    <xf numFmtId="0" fontId="0" fillId="33" borderId="12" xfId="0" applyFill="1" applyBorder="1" applyAlignment="1">
      <alignment/>
    </xf>
    <xf numFmtId="0" fontId="0" fillId="33" borderId="21" xfId="0" applyFill="1" applyBorder="1" applyAlignment="1">
      <alignment/>
    </xf>
    <xf numFmtId="0" fontId="12" fillId="33" borderId="21" xfId="0" applyFont="1" applyFill="1" applyBorder="1" applyAlignment="1" applyProtection="1">
      <alignment horizontal="center"/>
      <protection/>
    </xf>
    <xf numFmtId="0" fontId="0" fillId="33" borderId="22" xfId="0" applyFill="1" applyBorder="1" applyAlignment="1">
      <alignment/>
    </xf>
    <xf numFmtId="0" fontId="18" fillId="35" borderId="23" xfId="0" applyFont="1" applyFill="1" applyBorder="1" applyAlignment="1">
      <alignment horizontal="center"/>
    </xf>
    <xf numFmtId="0" fontId="4" fillId="33" borderId="10" xfId="0" applyFont="1" applyFill="1" applyBorder="1" applyAlignment="1" applyProtection="1">
      <alignment/>
      <protection/>
    </xf>
    <xf numFmtId="0" fontId="19" fillId="34" borderId="24" xfId="0" applyFont="1" applyFill="1" applyBorder="1" applyAlignment="1" applyProtection="1">
      <alignment horizontal="right"/>
      <protection locked="0"/>
    </xf>
    <xf numFmtId="0" fontId="19" fillId="34" borderId="15" xfId="0" applyFont="1" applyFill="1" applyBorder="1" applyAlignment="1" applyProtection="1">
      <alignment horizontal="right"/>
      <protection locked="0"/>
    </xf>
    <xf numFmtId="0" fontId="20" fillId="34" borderId="24" xfId="0" applyFont="1" applyFill="1" applyBorder="1" applyAlignment="1" applyProtection="1">
      <alignment horizontal="right"/>
      <protection locked="0"/>
    </xf>
    <xf numFmtId="0" fontId="20" fillId="34" borderId="15" xfId="0" applyFont="1" applyFill="1" applyBorder="1" applyAlignment="1" applyProtection="1">
      <alignment horizontal="right"/>
      <protection locked="0"/>
    </xf>
    <xf numFmtId="0" fontId="21" fillId="34" borderId="15" xfId="0" applyFont="1" applyFill="1" applyBorder="1" applyAlignment="1" applyProtection="1">
      <alignment horizontal="right"/>
      <protection locked="0"/>
    </xf>
    <xf numFmtId="0" fontId="21" fillId="34" borderId="25" xfId="0" applyFont="1" applyFill="1" applyBorder="1" applyAlignment="1" applyProtection="1">
      <alignment horizontal="right"/>
      <protection locked="0"/>
    </xf>
    <xf numFmtId="0" fontId="22" fillId="34" borderId="15" xfId="0" applyFont="1" applyFill="1" applyBorder="1" applyAlignment="1" applyProtection="1">
      <alignment horizontal="right"/>
      <protection locked="0"/>
    </xf>
    <xf numFmtId="0" fontId="22" fillId="34" borderId="25" xfId="0" applyFont="1" applyFill="1" applyBorder="1" applyAlignment="1" applyProtection="1">
      <alignment horizontal="right"/>
      <protection locked="0"/>
    </xf>
    <xf numFmtId="0" fontId="2" fillId="33" borderId="10" xfId="0" applyFont="1" applyFill="1" applyBorder="1" applyAlignment="1" applyProtection="1">
      <alignment horizontal="left"/>
      <protection/>
    </xf>
    <xf numFmtId="0" fontId="2" fillId="33" borderId="0" xfId="0" applyFont="1" applyFill="1" applyBorder="1" applyAlignment="1" applyProtection="1">
      <alignment horizontal="left"/>
      <protection/>
    </xf>
    <xf numFmtId="0" fontId="2" fillId="33" borderId="11" xfId="0" applyFont="1" applyFill="1" applyBorder="1" applyAlignment="1" applyProtection="1">
      <alignment horizontal="left"/>
      <protection/>
    </xf>
    <xf numFmtId="0" fontId="0" fillId="33" borderId="14" xfId="0" applyFont="1" applyFill="1" applyBorder="1" applyAlignment="1" applyProtection="1">
      <alignment horizontal="right"/>
      <protection/>
    </xf>
    <xf numFmtId="0" fontId="5" fillId="33" borderId="14" xfId="0" applyFont="1" applyFill="1" applyBorder="1" applyAlignment="1" applyProtection="1">
      <alignment horizontal="right"/>
      <protection locked="0"/>
    </xf>
    <xf numFmtId="0" fontId="3" fillId="33" borderId="14" xfId="0" applyFont="1" applyFill="1" applyBorder="1" applyAlignment="1" applyProtection="1">
      <alignment horizontal="right"/>
      <protection locked="0"/>
    </xf>
    <xf numFmtId="0" fontId="24" fillId="36" borderId="0" xfId="0" applyFont="1" applyFill="1" applyAlignment="1" applyProtection="1">
      <alignment/>
      <protection hidden="1"/>
    </xf>
    <xf numFmtId="0" fontId="24" fillId="37" borderId="0" xfId="0" applyFont="1" applyFill="1" applyAlignment="1" applyProtection="1">
      <alignment/>
      <protection hidden="1"/>
    </xf>
    <xf numFmtId="0" fontId="25" fillId="36" borderId="0" xfId="0" applyFont="1" applyFill="1" applyAlignment="1" applyProtection="1">
      <alignment/>
      <protection hidden="1"/>
    </xf>
    <xf numFmtId="0" fontId="25" fillId="37" borderId="0" xfId="0" applyFont="1" applyFill="1" applyAlignment="1" applyProtection="1">
      <alignment/>
      <protection hidden="1"/>
    </xf>
    <xf numFmtId="0" fontId="1" fillId="0" borderId="26" xfId="0" applyFont="1" applyBorder="1" applyAlignment="1" applyProtection="1">
      <alignment/>
      <protection hidden="1"/>
    </xf>
    <xf numFmtId="0" fontId="0" fillId="0" borderId="26" xfId="0" applyBorder="1" applyAlignment="1" applyProtection="1">
      <alignment horizontal="center"/>
      <protection hidden="1"/>
    </xf>
    <xf numFmtId="0" fontId="0" fillId="0" borderId="26" xfId="0" applyBorder="1" applyAlignment="1" applyProtection="1">
      <alignment/>
      <protection hidden="1"/>
    </xf>
    <xf numFmtId="0" fontId="0" fillId="0" borderId="0" xfId="0" applyFill="1" applyBorder="1" applyAlignment="1" applyProtection="1">
      <alignment/>
      <protection hidden="1"/>
    </xf>
    <xf numFmtId="0" fontId="0" fillId="0" borderId="26" xfId="0" applyFill="1" applyBorder="1" applyAlignment="1" applyProtection="1">
      <alignment/>
      <protection hidden="1"/>
    </xf>
    <xf numFmtId="0" fontId="0" fillId="0" borderId="26" xfId="0" applyBorder="1" applyAlignment="1">
      <alignment/>
    </xf>
    <xf numFmtId="0" fontId="24" fillId="0" borderId="0" xfId="0" applyFont="1" applyFill="1" applyBorder="1" applyAlignment="1">
      <alignment/>
    </xf>
    <xf numFmtId="0" fontId="24" fillId="0" borderId="0" xfId="0" applyFont="1" applyFill="1" applyBorder="1" applyAlignment="1" applyProtection="1">
      <alignment/>
      <protection hidden="1"/>
    </xf>
    <xf numFmtId="0" fontId="0" fillId="0" borderId="0" xfId="0" applyBorder="1" applyAlignment="1" applyProtection="1">
      <alignment/>
      <protection hidden="1"/>
    </xf>
    <xf numFmtId="0" fontId="0" fillId="0" borderId="0" xfId="0" applyBorder="1" applyAlignment="1">
      <alignment/>
    </xf>
    <xf numFmtId="0" fontId="1" fillId="0" borderId="0" xfId="0" applyFont="1" applyBorder="1" applyAlignment="1" applyProtection="1">
      <alignment/>
      <protection hidden="1"/>
    </xf>
    <xf numFmtId="0" fontId="0" fillId="0" borderId="0" xfId="0" applyBorder="1" applyAlignment="1" applyProtection="1">
      <alignment horizontal="center"/>
      <protection hidden="1"/>
    </xf>
    <xf numFmtId="0" fontId="25" fillId="35" borderId="26" xfId="0" applyFont="1" applyFill="1" applyBorder="1" applyAlignment="1" applyProtection="1">
      <alignment/>
      <protection hidden="1"/>
    </xf>
    <xf numFmtId="0" fontId="24" fillId="35" borderId="26" xfId="0" applyFont="1" applyFill="1" applyBorder="1" applyAlignment="1" applyProtection="1">
      <alignment horizontal="center"/>
      <protection hidden="1"/>
    </xf>
    <xf numFmtId="0" fontId="25" fillId="35" borderId="27" xfId="0" applyFont="1" applyFill="1" applyBorder="1" applyAlignment="1" applyProtection="1">
      <alignment/>
      <protection hidden="1"/>
    </xf>
    <xf numFmtId="0" fontId="24" fillId="35" borderId="27" xfId="0" applyFont="1" applyFill="1" applyBorder="1" applyAlignment="1" applyProtection="1">
      <alignment horizontal="center"/>
      <protection hidden="1"/>
    </xf>
    <xf numFmtId="2" fontId="0" fillId="0" borderId="26" xfId="0" applyNumberFormat="1" applyBorder="1" applyAlignment="1">
      <alignment/>
    </xf>
    <xf numFmtId="0" fontId="0" fillId="0" borderId="26" xfId="0" applyFont="1" applyBorder="1" applyAlignment="1" applyProtection="1">
      <alignment/>
      <protection hidden="1"/>
    </xf>
    <xf numFmtId="2" fontId="0" fillId="0" borderId="26" xfId="0" applyNumberFormat="1" applyBorder="1" applyAlignment="1" applyProtection="1">
      <alignment/>
      <protection hidden="1"/>
    </xf>
    <xf numFmtId="2" fontId="0" fillId="0" borderId="0" xfId="0" applyNumberFormat="1" applyBorder="1" applyAlignment="1">
      <alignment/>
    </xf>
    <xf numFmtId="0" fontId="0" fillId="0" borderId="26" xfId="0" applyFill="1" applyBorder="1" applyAlignment="1">
      <alignment/>
    </xf>
    <xf numFmtId="0" fontId="0" fillId="0" borderId="22" xfId="0" applyFill="1" applyBorder="1" applyAlignment="1" applyProtection="1">
      <alignment/>
      <protection hidden="1"/>
    </xf>
    <xf numFmtId="0" fontId="0" fillId="0" borderId="22" xfId="0" applyBorder="1" applyAlignment="1">
      <alignment/>
    </xf>
    <xf numFmtId="0" fontId="12" fillId="35" borderId="28" xfId="0" applyFont="1" applyFill="1" applyBorder="1" applyAlignment="1" applyProtection="1">
      <alignment horizontal="center"/>
      <protection/>
    </xf>
    <xf numFmtId="0" fontId="12" fillId="35" borderId="29" xfId="0" applyFont="1" applyFill="1" applyBorder="1" applyAlignment="1" applyProtection="1">
      <alignment horizontal="center"/>
      <protection/>
    </xf>
    <xf numFmtId="0" fontId="12" fillId="35" borderId="18" xfId="0" applyFont="1" applyFill="1" applyBorder="1" applyAlignment="1" applyProtection="1">
      <alignment horizontal="center"/>
      <protection/>
    </xf>
    <xf numFmtId="0" fontId="12" fillId="35" borderId="19" xfId="0" applyFont="1" applyFill="1" applyBorder="1" applyAlignment="1" applyProtection="1">
      <alignment horizontal="center"/>
      <protection/>
    </xf>
    <xf numFmtId="0" fontId="12" fillId="35" borderId="20" xfId="0" applyFont="1" applyFill="1" applyBorder="1" applyAlignment="1" applyProtection="1">
      <alignment horizontal="center"/>
      <protection/>
    </xf>
    <xf numFmtId="0" fontId="13" fillId="36" borderId="28" xfId="0" applyFont="1" applyFill="1" applyBorder="1" applyAlignment="1" applyProtection="1">
      <alignment horizontal="center"/>
      <protection/>
    </xf>
    <xf numFmtId="0" fontId="13" fillId="36" borderId="29" xfId="0" applyFont="1" applyFill="1" applyBorder="1" applyAlignment="1" applyProtection="1">
      <alignment horizontal="center"/>
      <protection/>
    </xf>
    <xf numFmtId="0" fontId="13" fillId="36" borderId="30" xfId="0" applyFont="1" applyFill="1" applyBorder="1" applyAlignment="1" applyProtection="1">
      <alignment horizontal="center"/>
      <protection/>
    </xf>
    <xf numFmtId="0" fontId="16" fillId="35" borderId="28" xfId="0" applyFont="1" applyFill="1" applyBorder="1" applyAlignment="1" applyProtection="1">
      <alignment horizontal="center"/>
      <protection/>
    </xf>
    <xf numFmtId="0" fontId="16" fillId="35" borderId="29" xfId="0" applyFont="1" applyFill="1" applyBorder="1" applyAlignment="1" applyProtection="1">
      <alignment horizontal="center"/>
      <protection/>
    </xf>
    <xf numFmtId="0" fontId="16" fillId="35" borderId="30" xfId="0" applyFont="1" applyFill="1" applyBorder="1" applyAlignment="1" applyProtection="1">
      <alignment horizontal="center"/>
      <protection/>
    </xf>
    <xf numFmtId="0" fontId="17" fillId="33" borderId="12" xfId="0" applyFont="1" applyFill="1" applyBorder="1" applyAlignment="1" applyProtection="1">
      <alignment horizontal="right"/>
      <protection/>
    </xf>
    <xf numFmtId="0" fontId="17" fillId="33" borderId="14" xfId="0" applyFont="1" applyFill="1" applyBorder="1" applyAlignment="1" applyProtection="1">
      <alignment horizontal="right"/>
      <protection/>
    </xf>
    <xf numFmtId="0" fontId="17" fillId="33" borderId="13" xfId="0" applyFont="1" applyFill="1" applyBorder="1" applyAlignment="1" applyProtection="1">
      <alignment horizontal="right"/>
      <protection/>
    </xf>
    <xf numFmtId="0" fontId="17" fillId="33" borderId="10" xfId="0" applyFont="1" applyFill="1" applyBorder="1" applyAlignment="1" applyProtection="1">
      <alignment horizontal="right"/>
      <protection/>
    </xf>
    <xf numFmtId="0" fontId="17" fillId="33" borderId="0" xfId="0" applyFont="1" applyFill="1" applyBorder="1" applyAlignment="1" applyProtection="1">
      <alignment horizontal="right"/>
      <protection/>
    </xf>
    <xf numFmtId="0" fontId="17" fillId="33" borderId="11" xfId="0" applyFont="1" applyFill="1" applyBorder="1" applyAlignment="1" applyProtection="1">
      <alignment horizontal="right"/>
      <protection/>
    </xf>
    <xf numFmtId="0" fontId="2" fillId="33" borderId="10" xfId="0" applyFont="1" applyFill="1" applyBorder="1" applyAlignment="1" applyProtection="1">
      <alignment horizontal="left"/>
      <protection/>
    </xf>
    <xf numFmtId="0" fontId="2" fillId="33" borderId="0" xfId="0" applyFont="1" applyFill="1" applyBorder="1" applyAlignment="1" applyProtection="1">
      <alignment horizontal="left"/>
      <protection/>
    </xf>
    <xf numFmtId="0" fontId="2" fillId="33" borderId="11" xfId="0" applyFont="1" applyFill="1" applyBorder="1" applyAlignment="1" applyProtection="1">
      <alignment horizontal="left"/>
      <protection/>
    </xf>
    <xf numFmtId="0" fontId="13" fillId="37" borderId="28" xfId="0" applyFont="1" applyFill="1" applyBorder="1" applyAlignment="1" applyProtection="1">
      <alignment horizontal="center"/>
      <protection/>
    </xf>
    <xf numFmtId="0" fontId="13" fillId="37" borderId="29" xfId="0" applyFont="1" applyFill="1" applyBorder="1" applyAlignment="1" applyProtection="1">
      <alignment horizontal="center"/>
      <protection/>
    </xf>
    <xf numFmtId="0" fontId="13" fillId="37" borderId="30" xfId="0" applyFont="1" applyFill="1" applyBorder="1" applyAlignment="1" applyProtection="1">
      <alignment horizontal="center"/>
      <protection/>
    </xf>
    <xf numFmtId="0" fontId="25" fillId="35" borderId="31" xfId="0" applyFont="1" applyFill="1" applyBorder="1" applyAlignment="1">
      <alignment horizontal="left"/>
    </xf>
    <xf numFmtId="0" fontId="25" fillId="35" borderId="32" xfId="0" applyFont="1" applyFill="1" applyBorder="1" applyAlignment="1">
      <alignment horizontal="left"/>
    </xf>
    <xf numFmtId="0" fontId="25" fillId="35" borderId="33" xfId="0" applyFont="1" applyFill="1" applyBorder="1" applyAlignment="1">
      <alignment horizontal="left"/>
    </xf>
    <xf numFmtId="0" fontId="25" fillId="35" borderId="31" xfId="0" applyFont="1" applyFill="1" applyBorder="1" applyAlignment="1" applyProtection="1">
      <alignment horizontal="left"/>
      <protection hidden="1"/>
    </xf>
    <xf numFmtId="0" fontId="25" fillId="35" borderId="32" xfId="0" applyFont="1" applyFill="1" applyBorder="1" applyAlignment="1" applyProtection="1">
      <alignment horizontal="left"/>
      <protection hidden="1"/>
    </xf>
    <xf numFmtId="0" fontId="25" fillId="35" borderId="33" xfId="0" applyFont="1" applyFill="1" applyBorder="1" applyAlignment="1" applyProtection="1">
      <alignment horizontal="left"/>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75"/>
          <c:y val="0.02175"/>
          <c:w val="0.91125"/>
          <c:h val="0.9565"/>
        </c:manualLayout>
      </c:layout>
      <c:scatterChart>
        <c:scatterStyle val="lineMarker"/>
        <c:varyColors val="0"/>
        <c:ser>
          <c:idx val="6"/>
          <c:order val="0"/>
          <c:tx>
            <c:strRef>
              <c:f>Berekeningen!$F$37</c:f>
              <c:strCache>
                <c:ptCount val="1"/>
                <c:pt idx="0">
                  <c:v>Middelijn</c:v>
                </c:pt>
              </c:strCache>
            </c:strRef>
          </c:tx>
          <c:spPr>
            <a:ln w="12700">
              <a:solidFill>
                <a:srgbClr val="C0C0C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Berekeningen!$F$38:$F$39</c:f>
              <c:numCache>
                <c:ptCount val="2"/>
                <c:pt idx="0">
                  <c:v>0</c:v>
                </c:pt>
                <c:pt idx="1">
                  <c:v>0</c:v>
                </c:pt>
              </c:numCache>
            </c:numRef>
          </c:xVal>
          <c:yVal>
            <c:numRef>
              <c:f>Berekeningen!$G$38:$G$39</c:f>
              <c:numCache>
                <c:ptCount val="2"/>
                <c:pt idx="0">
                  <c:v>-400</c:v>
                </c:pt>
                <c:pt idx="1">
                  <c:v>400</c:v>
                </c:pt>
              </c:numCache>
            </c:numRef>
          </c:yVal>
          <c:smooth val="0"/>
        </c:ser>
        <c:ser>
          <c:idx val="7"/>
          <c:order val="1"/>
          <c:tx>
            <c:strRef>
              <c:f>Berekeningen!$F$41</c:f>
              <c:strCache>
                <c:ptCount val="1"/>
                <c:pt idx="0">
                  <c:v>As origineel</c:v>
                </c:pt>
              </c:strCache>
            </c:strRef>
          </c:tx>
          <c:spPr>
            <a:ln w="381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Berekeningen!$G$43:$G$47</c:f>
              <c:numCache>
                <c:ptCount val="5"/>
                <c:pt idx="0">
                  <c:v>0</c:v>
                </c:pt>
                <c:pt idx="1">
                  <c:v>0</c:v>
                </c:pt>
                <c:pt idx="2">
                  <c:v>200</c:v>
                </c:pt>
                <c:pt idx="3">
                  <c:v>200</c:v>
                </c:pt>
                <c:pt idx="4">
                  <c:v>0</c:v>
                </c:pt>
              </c:numCache>
            </c:numRef>
          </c:xVal>
          <c:yVal>
            <c:numRef>
              <c:f>Berekeningen!$H$43:$H$47</c:f>
              <c:numCache>
                <c:ptCount val="5"/>
                <c:pt idx="0">
                  <c:v>-20</c:v>
                </c:pt>
                <c:pt idx="1">
                  <c:v>20</c:v>
                </c:pt>
                <c:pt idx="2">
                  <c:v>20</c:v>
                </c:pt>
                <c:pt idx="3">
                  <c:v>-20</c:v>
                </c:pt>
                <c:pt idx="4">
                  <c:v>-20</c:v>
                </c:pt>
              </c:numCache>
            </c:numRef>
          </c:yVal>
          <c:smooth val="0"/>
        </c:ser>
        <c:ser>
          <c:idx val="0"/>
          <c:order val="2"/>
          <c:tx>
            <c:strRef>
              <c:f>Berekeningen!$B$2</c:f>
              <c:strCache>
                <c:ptCount val="1"/>
                <c:pt idx="0">
                  <c:v>ORIGINEEL</c:v>
                </c:pt>
              </c:strCache>
            </c:strRef>
          </c:tx>
          <c:spPr>
            <a:ln w="381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Berekeningen!$C$24:$C$28</c:f>
              <c:numCache>
                <c:ptCount val="5"/>
                <c:pt idx="0">
                  <c:v>-95.25</c:v>
                </c:pt>
                <c:pt idx="1">
                  <c:v>-95.25</c:v>
                </c:pt>
                <c:pt idx="2">
                  <c:v>95.25</c:v>
                </c:pt>
                <c:pt idx="3">
                  <c:v>95.25</c:v>
                </c:pt>
                <c:pt idx="4">
                  <c:v>-95.25</c:v>
                </c:pt>
              </c:numCache>
            </c:numRef>
          </c:xVal>
          <c:yVal>
            <c:numRef>
              <c:f>Berekeningen!$D$24:$D$28</c:f>
              <c:numCache>
                <c:ptCount val="5"/>
                <c:pt idx="0">
                  <c:v>-165.1</c:v>
                </c:pt>
                <c:pt idx="1">
                  <c:v>165.1</c:v>
                </c:pt>
                <c:pt idx="2">
                  <c:v>165.1</c:v>
                </c:pt>
                <c:pt idx="3">
                  <c:v>-165.1</c:v>
                </c:pt>
                <c:pt idx="4">
                  <c:v>-165.1</c:v>
                </c:pt>
              </c:numCache>
            </c:numRef>
          </c:yVal>
          <c:smooth val="0"/>
        </c:ser>
        <c:ser>
          <c:idx val="1"/>
          <c:order val="3"/>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Berekeningen!$C$8:$C$11</c:f>
              <c:numCache>
                <c:ptCount val="4"/>
                <c:pt idx="0">
                  <c:v>-95.25</c:v>
                </c:pt>
                <c:pt idx="1">
                  <c:v>-77.5</c:v>
                </c:pt>
                <c:pt idx="2">
                  <c:v>77.5</c:v>
                </c:pt>
                <c:pt idx="3">
                  <c:v>95.25</c:v>
                </c:pt>
              </c:numCache>
            </c:numRef>
          </c:xVal>
          <c:yVal>
            <c:numRef>
              <c:f>Berekeningen!$D$8:$D$11</c:f>
              <c:numCache>
                <c:ptCount val="4"/>
                <c:pt idx="0">
                  <c:v>165.1</c:v>
                </c:pt>
                <c:pt idx="1">
                  <c:v>248.48165265812378</c:v>
                </c:pt>
                <c:pt idx="2">
                  <c:v>248.48165265812378</c:v>
                </c:pt>
                <c:pt idx="3">
                  <c:v>165.1</c:v>
                </c:pt>
              </c:numCache>
            </c:numRef>
          </c:yVal>
          <c:smooth val="0"/>
        </c:ser>
        <c:ser>
          <c:idx val="2"/>
          <c:order val="4"/>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Berekeningen!$C$14:$C$17</c:f>
              <c:numCache>
                <c:ptCount val="4"/>
                <c:pt idx="0">
                  <c:v>-95.25</c:v>
                </c:pt>
                <c:pt idx="1">
                  <c:v>-77.5</c:v>
                </c:pt>
                <c:pt idx="2">
                  <c:v>77.5</c:v>
                </c:pt>
                <c:pt idx="3">
                  <c:v>95.25</c:v>
                </c:pt>
              </c:numCache>
            </c:numRef>
          </c:xVal>
          <c:yVal>
            <c:numRef>
              <c:f>Berekeningen!$D$14:$D$17</c:f>
              <c:numCache>
                <c:ptCount val="4"/>
                <c:pt idx="0">
                  <c:v>-165.1</c:v>
                </c:pt>
                <c:pt idx="1">
                  <c:v>-248.48165265812378</c:v>
                </c:pt>
                <c:pt idx="2">
                  <c:v>-248.48165265812378</c:v>
                </c:pt>
                <c:pt idx="3">
                  <c:v>-165.1</c:v>
                </c:pt>
              </c:numCache>
            </c:numRef>
          </c:yVal>
          <c:smooth val="0"/>
        </c:ser>
        <c:ser>
          <c:idx val="3"/>
          <c:order val="5"/>
          <c:tx>
            <c:strRef>
              <c:f>Berekeningen!$F$2</c:f>
              <c:strCache>
                <c:ptCount val="1"/>
                <c:pt idx="0">
                  <c:v>GEWENST</c:v>
                </c:pt>
              </c:strCache>
            </c:strRef>
          </c:tx>
          <c:spPr>
            <a:ln w="381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Berekeningen!$G$24:$G$28</c:f>
              <c:numCache>
                <c:ptCount val="5"/>
                <c:pt idx="0">
                  <c:v>-60.25</c:v>
                </c:pt>
                <c:pt idx="1">
                  <c:v>-60.25</c:v>
                </c:pt>
                <c:pt idx="2">
                  <c:v>130.25</c:v>
                </c:pt>
                <c:pt idx="3">
                  <c:v>130.25</c:v>
                </c:pt>
                <c:pt idx="4">
                  <c:v>-25.25</c:v>
                </c:pt>
              </c:numCache>
            </c:numRef>
          </c:xVal>
          <c:yVal>
            <c:numRef>
              <c:f>Berekeningen!$H$24:$H$28</c:f>
              <c:numCache>
                <c:ptCount val="5"/>
                <c:pt idx="0">
                  <c:v>-162.6</c:v>
                </c:pt>
                <c:pt idx="1">
                  <c:v>218.4</c:v>
                </c:pt>
                <c:pt idx="2">
                  <c:v>218.4</c:v>
                </c:pt>
                <c:pt idx="3">
                  <c:v>-162.6</c:v>
                </c:pt>
                <c:pt idx="4">
                  <c:v>-162.6</c:v>
                </c:pt>
              </c:numCache>
            </c:numRef>
          </c:yVal>
          <c:smooth val="0"/>
        </c:ser>
        <c:ser>
          <c:idx val="4"/>
          <c:order val="6"/>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Berekeningen!$G$8:$G$11</c:f>
              <c:numCache>
                <c:ptCount val="4"/>
                <c:pt idx="0">
                  <c:v>-60.25</c:v>
                </c:pt>
                <c:pt idx="1">
                  <c:v>-62.5</c:v>
                </c:pt>
                <c:pt idx="2">
                  <c:v>132.5</c:v>
                </c:pt>
                <c:pt idx="3">
                  <c:v>130.25</c:v>
                </c:pt>
              </c:numCache>
            </c:numRef>
          </c:xVal>
          <c:yVal>
            <c:numRef>
              <c:f>Berekeningen!$H$8:$H$11</c:f>
              <c:numCache>
                <c:ptCount val="4"/>
                <c:pt idx="0">
                  <c:v>218.4</c:v>
                </c:pt>
                <c:pt idx="1">
                  <c:v>306.1211491032807</c:v>
                </c:pt>
                <c:pt idx="2">
                  <c:v>306.1211491032807</c:v>
                </c:pt>
                <c:pt idx="3">
                  <c:v>218.4</c:v>
                </c:pt>
              </c:numCache>
            </c:numRef>
          </c:yVal>
          <c:smooth val="0"/>
        </c:ser>
        <c:ser>
          <c:idx val="5"/>
          <c:order val="7"/>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Berekeningen!$G$14:$G$17</c:f>
              <c:numCache>
                <c:ptCount val="4"/>
                <c:pt idx="0">
                  <c:v>-60.25</c:v>
                </c:pt>
                <c:pt idx="1">
                  <c:v>-62.5</c:v>
                </c:pt>
                <c:pt idx="2">
                  <c:v>132.5</c:v>
                </c:pt>
                <c:pt idx="3">
                  <c:v>130.25</c:v>
                </c:pt>
              </c:numCache>
            </c:numRef>
          </c:xVal>
          <c:yVal>
            <c:numRef>
              <c:f>Berekeningen!$H$14:$H$17</c:f>
              <c:numCache>
                <c:ptCount val="4"/>
                <c:pt idx="0">
                  <c:v>-162.6</c:v>
                </c:pt>
                <c:pt idx="1">
                  <c:v>-250.32114910328067</c:v>
                </c:pt>
                <c:pt idx="2">
                  <c:v>-250.32114910328067</c:v>
                </c:pt>
                <c:pt idx="3">
                  <c:v>-162.6</c:v>
                </c:pt>
              </c:numCache>
            </c:numRef>
          </c:yVal>
          <c:smooth val="0"/>
        </c:ser>
        <c:ser>
          <c:idx val="8"/>
          <c:order val="8"/>
          <c:tx>
            <c:strRef>
              <c:f>Berekeningen!$F$49</c:f>
              <c:strCache>
                <c:ptCount val="1"/>
                <c:pt idx="0">
                  <c:v>As gewenst</c:v>
                </c:pt>
              </c:strCache>
            </c:strRef>
          </c:tx>
          <c:spPr>
            <a:ln w="381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Berekeningen!$G$51:$G$55</c:f>
              <c:numCache>
                <c:ptCount val="5"/>
                <c:pt idx="0">
                  <c:v>0</c:v>
                </c:pt>
                <c:pt idx="1">
                  <c:v>0</c:v>
                </c:pt>
                <c:pt idx="2">
                  <c:v>200</c:v>
                </c:pt>
                <c:pt idx="3">
                  <c:v>200</c:v>
                </c:pt>
                <c:pt idx="4">
                  <c:v>0</c:v>
                </c:pt>
              </c:numCache>
            </c:numRef>
          </c:xVal>
          <c:yVal>
            <c:numRef>
              <c:f>Berekeningen!$H$51:$H$55</c:f>
              <c:numCache>
                <c:ptCount val="5"/>
                <c:pt idx="0">
                  <c:v>7.900000000000006</c:v>
                </c:pt>
                <c:pt idx="1">
                  <c:v>47.900000000000006</c:v>
                </c:pt>
                <c:pt idx="2">
                  <c:v>47.900000000000006</c:v>
                </c:pt>
                <c:pt idx="3">
                  <c:v>7.900000000000006</c:v>
                </c:pt>
                <c:pt idx="4">
                  <c:v>7.900000000000006</c:v>
                </c:pt>
              </c:numCache>
            </c:numRef>
          </c:yVal>
          <c:smooth val="0"/>
        </c:ser>
        <c:axId val="57581592"/>
        <c:axId val="48472281"/>
      </c:scatterChart>
      <c:valAx>
        <c:axId val="57581592"/>
        <c:scaling>
          <c:orientation val="minMax"/>
          <c:max val="200"/>
          <c:min val="-200"/>
        </c:scaling>
        <c:axPos val="b"/>
        <c:delete val="0"/>
        <c:numFmt formatCode="General" sourceLinked="1"/>
        <c:majorTickMark val="out"/>
        <c:minorTickMark val="none"/>
        <c:tickLblPos val="nextTo"/>
        <c:spPr>
          <a:ln w="3175">
            <a:solidFill>
              <a:srgbClr val="000000"/>
            </a:solidFill>
          </a:ln>
        </c:spPr>
        <c:crossAx val="48472281"/>
        <c:crossesAt val="-400"/>
        <c:crossBetween val="midCat"/>
        <c:dispUnits/>
      </c:valAx>
      <c:valAx>
        <c:axId val="48472281"/>
        <c:scaling>
          <c:orientation val="minMax"/>
          <c:max val="400"/>
          <c:min val="-400"/>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000000"/>
            </a:solidFill>
          </a:ln>
        </c:spPr>
        <c:crossAx val="57581592"/>
        <c:crossesAt val="-200"/>
        <c:crossBetween val="midCat"/>
        <c:dispUnits/>
      </c:valAx>
      <c:spPr>
        <a:solidFill>
          <a:srgbClr val="FFFFFF"/>
        </a:solidFill>
        <a:ln w="12700">
          <a:solidFill>
            <a:srgbClr val="808080"/>
          </a:solidFill>
        </a:ln>
      </c:spPr>
    </c:plotArea>
    <c:legend>
      <c:legendPos val="r"/>
      <c:legendEntry>
        <c:idx val="0"/>
        <c:delete val="1"/>
      </c:legendEntry>
      <c:legendEntry>
        <c:idx val="1"/>
        <c:delete val="1"/>
      </c:legendEntry>
      <c:legendEntry>
        <c:idx val="3"/>
        <c:delete val="1"/>
      </c:legendEntry>
      <c:legendEntry>
        <c:idx val="4"/>
        <c:delete val="1"/>
      </c:legendEntry>
      <c:legendEntry>
        <c:idx val="6"/>
        <c:delete val="1"/>
      </c:legendEntry>
      <c:legendEntry>
        <c:idx val="7"/>
        <c:delete val="1"/>
      </c:legendEntry>
      <c:legendEntry>
        <c:idx val="8"/>
        <c:delete val="1"/>
      </c:legendEntry>
      <c:layout>
        <c:manualLayout>
          <c:xMode val="edge"/>
          <c:yMode val="edge"/>
          <c:x val="0.659"/>
          <c:y val="0"/>
          <c:w val="0.32775"/>
          <c:h val="0.084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C0C0C0"/>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28575</xdr:colOff>
      <xdr:row>6</xdr:row>
      <xdr:rowOff>38100</xdr:rowOff>
    </xdr:from>
    <xdr:to>
      <xdr:col>12</xdr:col>
      <xdr:colOff>3019425</xdr:colOff>
      <xdr:row>32</xdr:row>
      <xdr:rowOff>161925</xdr:rowOff>
    </xdr:to>
    <xdr:graphicFrame>
      <xdr:nvGraphicFramePr>
        <xdr:cNvPr id="1" name="Chart 22"/>
        <xdr:cNvGraphicFramePr/>
      </xdr:nvGraphicFramePr>
      <xdr:xfrm>
        <a:off x="6372225" y="1352550"/>
        <a:ext cx="2990850" cy="44672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39"/>
  <sheetViews>
    <sheetView showGridLines="0" tabSelected="1" zoomScalePageLayoutView="0" workbookViewId="0" topLeftCell="A1">
      <selection activeCell="B22" sqref="B22"/>
    </sheetView>
  </sheetViews>
  <sheetFormatPr defaultColWidth="9.140625" defaultRowHeight="12.75"/>
  <cols>
    <col min="1" max="1" width="4.00390625" style="0" customWidth="1"/>
    <col min="2" max="2" width="30.140625" style="0" customWidth="1"/>
    <col min="3" max="3" width="8.421875" style="0" customWidth="1"/>
    <col min="4" max="4" width="1.421875" style="0" customWidth="1"/>
    <col min="5" max="5" width="6.140625" style="0" customWidth="1"/>
    <col min="6" max="6" width="2.140625" style="0" customWidth="1"/>
    <col min="7" max="7" width="17.7109375" style="0" customWidth="1"/>
    <col min="8" max="8" width="5.8515625" style="0" customWidth="1"/>
    <col min="9" max="9" width="8.421875" style="0" customWidth="1"/>
    <col min="10" max="10" width="1.28515625" style="0" customWidth="1"/>
    <col min="11" max="11" width="6.7109375" style="0" customWidth="1"/>
    <col min="12" max="12" width="2.8515625" style="0" customWidth="1"/>
    <col min="13" max="13" width="45.8515625" style="0" customWidth="1"/>
    <col min="14" max="14" width="2.28125" style="0" customWidth="1"/>
    <col min="16" max="16" width="8.7109375" style="0" customWidth="1"/>
  </cols>
  <sheetData>
    <row r="1" spans="1:23" ht="12.75">
      <c r="A1" s="1"/>
      <c r="B1" s="2"/>
      <c r="C1" s="2"/>
      <c r="D1" s="2"/>
      <c r="E1" s="2"/>
      <c r="F1" s="2"/>
      <c r="G1" s="2"/>
      <c r="H1" s="2"/>
      <c r="I1" s="1"/>
      <c r="J1" s="1"/>
      <c r="K1" s="1"/>
      <c r="L1" s="3"/>
      <c r="M1" s="3"/>
      <c r="N1" s="3"/>
      <c r="O1" s="3"/>
      <c r="P1" s="3"/>
      <c r="Q1" s="3"/>
      <c r="R1" s="3"/>
      <c r="S1" s="3"/>
      <c r="T1" s="3"/>
      <c r="U1" s="3"/>
      <c r="V1" s="3"/>
      <c r="W1" s="3"/>
    </row>
    <row r="2" spans="1:23" ht="30.75" thickBot="1">
      <c r="A2" s="1"/>
      <c r="B2" s="112" t="s">
        <v>19</v>
      </c>
      <c r="C2" s="113"/>
      <c r="D2" s="113"/>
      <c r="E2" s="113"/>
      <c r="F2" s="113"/>
      <c r="G2" s="113"/>
      <c r="H2" s="113"/>
      <c r="I2" s="113"/>
      <c r="J2" s="113"/>
      <c r="K2" s="113"/>
      <c r="L2" s="113"/>
      <c r="M2" s="114"/>
      <c r="N2" s="3"/>
      <c r="O2" s="3"/>
      <c r="P2" s="3"/>
      <c r="Q2" s="3"/>
      <c r="R2" s="3"/>
      <c r="S2" s="3"/>
      <c r="T2" s="3"/>
      <c r="U2" s="3"/>
      <c r="V2" s="3"/>
      <c r="W2" s="3"/>
    </row>
    <row r="3" spans="1:23" ht="13.5" customHeight="1" thickTop="1">
      <c r="A3" s="1"/>
      <c r="B3" s="118" t="s">
        <v>18</v>
      </c>
      <c r="C3" s="119"/>
      <c r="D3" s="119"/>
      <c r="E3" s="119"/>
      <c r="F3" s="119"/>
      <c r="G3" s="119"/>
      <c r="H3" s="119"/>
      <c r="I3" s="119"/>
      <c r="J3" s="119"/>
      <c r="K3" s="119"/>
      <c r="L3" s="119"/>
      <c r="M3" s="120"/>
      <c r="N3" s="3"/>
      <c r="O3" s="3"/>
      <c r="P3" s="3"/>
      <c r="Q3" s="3"/>
      <c r="R3" s="3"/>
      <c r="S3" s="3"/>
      <c r="T3" s="3"/>
      <c r="U3" s="3"/>
      <c r="V3" s="3"/>
      <c r="W3" s="3"/>
    </row>
    <row r="4" spans="1:23" ht="12.75">
      <c r="A4" s="1"/>
      <c r="B4" s="115" t="s">
        <v>20</v>
      </c>
      <c r="C4" s="116"/>
      <c r="D4" s="116"/>
      <c r="E4" s="116"/>
      <c r="F4" s="116"/>
      <c r="G4" s="116"/>
      <c r="H4" s="116"/>
      <c r="I4" s="116"/>
      <c r="J4" s="116"/>
      <c r="K4" s="116"/>
      <c r="L4" s="116"/>
      <c r="M4" s="117"/>
      <c r="S4" s="3"/>
      <c r="T4" s="3"/>
      <c r="U4" s="3"/>
      <c r="V4" s="3"/>
      <c r="W4" s="3"/>
    </row>
    <row r="5" spans="1:23" ht="12.75">
      <c r="A5" s="1"/>
      <c r="B5" s="2"/>
      <c r="C5" s="2"/>
      <c r="D5" s="2"/>
      <c r="E5" s="2"/>
      <c r="F5" s="2"/>
      <c r="G5" s="2"/>
      <c r="H5" s="2"/>
      <c r="I5" s="1"/>
      <c r="J5" s="1"/>
      <c r="K5" s="1"/>
      <c r="L5" s="3"/>
      <c r="S5" s="3"/>
      <c r="T5" s="3"/>
      <c r="U5" s="3"/>
      <c r="V5" s="3"/>
      <c r="W5" s="3"/>
    </row>
    <row r="6" spans="1:23" ht="21" thickBot="1">
      <c r="A6" s="1"/>
      <c r="B6" s="109" t="s">
        <v>41</v>
      </c>
      <c r="C6" s="110"/>
      <c r="D6" s="110"/>
      <c r="E6" s="111"/>
      <c r="F6" s="41"/>
      <c r="G6" s="124" t="s">
        <v>42</v>
      </c>
      <c r="H6" s="125"/>
      <c r="I6" s="125"/>
      <c r="J6" s="125"/>
      <c r="K6" s="126"/>
      <c r="L6" s="3"/>
      <c r="M6" s="61" t="s">
        <v>53</v>
      </c>
      <c r="S6" s="3"/>
      <c r="T6" s="3"/>
      <c r="U6" s="3"/>
      <c r="V6" s="3"/>
      <c r="W6" s="3"/>
    </row>
    <row r="7" spans="1:23" ht="7.5" customHeight="1" thickTop="1">
      <c r="A7" s="1"/>
      <c r="B7" s="8"/>
      <c r="C7" s="9"/>
      <c r="D7" s="9"/>
      <c r="E7" s="10"/>
      <c r="F7" s="2"/>
      <c r="G7" s="8"/>
      <c r="H7" s="9"/>
      <c r="I7" s="9"/>
      <c r="J7" s="9"/>
      <c r="K7" s="10"/>
      <c r="L7" s="3"/>
      <c r="M7" s="58"/>
      <c r="S7" s="3"/>
      <c r="T7" s="3"/>
      <c r="U7" s="3"/>
      <c r="V7" s="3"/>
      <c r="W7" s="3"/>
    </row>
    <row r="8" spans="1:23" ht="16.5" customHeight="1">
      <c r="A8" s="1"/>
      <c r="B8" s="121" t="s">
        <v>24</v>
      </c>
      <c r="C8" s="122"/>
      <c r="D8" s="122"/>
      <c r="E8" s="123"/>
      <c r="F8" s="2"/>
      <c r="G8" s="121" t="s">
        <v>22</v>
      </c>
      <c r="H8" s="122"/>
      <c r="I8" s="122"/>
      <c r="J8" s="122"/>
      <c r="K8" s="123"/>
      <c r="L8" s="3"/>
      <c r="M8" s="58"/>
      <c r="S8" s="3"/>
      <c r="T8" s="3"/>
      <c r="U8" s="3"/>
      <c r="V8" s="3"/>
      <c r="W8" s="3"/>
    </row>
    <row r="9" spans="1:23" ht="3" customHeight="1" thickBot="1">
      <c r="A9" s="1"/>
      <c r="B9" s="71"/>
      <c r="C9" s="72"/>
      <c r="D9" s="72"/>
      <c r="E9" s="73"/>
      <c r="F9" s="2"/>
      <c r="G9" s="11"/>
      <c r="H9" s="9"/>
      <c r="I9" s="9"/>
      <c r="J9" s="9"/>
      <c r="K9" s="10"/>
      <c r="L9" s="3"/>
      <c r="M9" s="58"/>
      <c r="S9" s="3"/>
      <c r="T9" s="3"/>
      <c r="U9" s="3"/>
      <c r="V9" s="3"/>
      <c r="W9" s="3"/>
    </row>
    <row r="10" spans="1:23" ht="16.5" thickBot="1">
      <c r="A10" s="1"/>
      <c r="B10" s="62" t="s">
        <v>7</v>
      </c>
      <c r="C10" s="65">
        <v>155</v>
      </c>
      <c r="D10" s="28"/>
      <c r="E10" s="12" t="s">
        <v>2</v>
      </c>
      <c r="G10" s="62" t="s">
        <v>7</v>
      </c>
      <c r="H10" s="9"/>
      <c r="I10" s="63">
        <v>195</v>
      </c>
      <c r="J10" s="15"/>
      <c r="K10" s="12" t="s">
        <v>2</v>
      </c>
      <c r="L10" s="3"/>
      <c r="M10" s="58"/>
      <c r="S10" s="3"/>
      <c r="T10" s="3"/>
      <c r="U10" s="3"/>
      <c r="V10" s="3"/>
      <c r="W10" s="3"/>
    </row>
    <row r="11" spans="1:23" ht="16.5" thickBot="1">
      <c r="A11" s="1"/>
      <c r="B11" s="62" t="s">
        <v>50</v>
      </c>
      <c r="C11" s="66">
        <v>55</v>
      </c>
      <c r="D11" s="28"/>
      <c r="E11" s="12" t="s">
        <v>3</v>
      </c>
      <c r="G11" s="62" t="s">
        <v>50</v>
      </c>
      <c r="H11" s="9"/>
      <c r="I11" s="64">
        <v>45</v>
      </c>
      <c r="J11" s="15"/>
      <c r="K11" s="12" t="s">
        <v>3</v>
      </c>
      <c r="L11" s="3"/>
      <c r="M11" s="58"/>
      <c r="S11" s="3"/>
      <c r="T11" s="3"/>
      <c r="U11" s="3"/>
      <c r="V11" s="3"/>
      <c r="W11" s="3"/>
    </row>
    <row r="12" spans="1:23" ht="15.75">
      <c r="A12" s="1"/>
      <c r="B12" s="13"/>
      <c r="C12" s="76"/>
      <c r="D12" s="29"/>
      <c r="E12" s="14"/>
      <c r="G12" s="13"/>
      <c r="H12" s="16"/>
      <c r="I12" s="75"/>
      <c r="J12" s="75"/>
      <c r="K12" s="14"/>
      <c r="L12" s="3"/>
      <c r="M12" s="58"/>
      <c r="S12" s="3"/>
      <c r="T12" s="3"/>
      <c r="U12" s="3"/>
      <c r="V12" s="3"/>
      <c r="W12" s="3"/>
    </row>
    <row r="13" spans="1:23" ht="15.75">
      <c r="A13" s="1"/>
      <c r="B13" s="121" t="s">
        <v>23</v>
      </c>
      <c r="C13" s="122"/>
      <c r="D13" s="122"/>
      <c r="E13" s="123"/>
      <c r="G13" s="121" t="s">
        <v>25</v>
      </c>
      <c r="H13" s="122"/>
      <c r="I13" s="122"/>
      <c r="J13" s="122"/>
      <c r="K13" s="123"/>
      <c r="L13" s="3"/>
      <c r="M13" s="58"/>
      <c r="S13" s="3"/>
      <c r="T13" s="3"/>
      <c r="U13" s="3"/>
      <c r="V13" s="3"/>
      <c r="W13" s="3"/>
    </row>
    <row r="14" spans="1:23" ht="4.5" customHeight="1" thickBot="1">
      <c r="A14" s="1"/>
      <c r="B14" s="71"/>
      <c r="C14" s="72"/>
      <c r="D14" s="72"/>
      <c r="E14" s="73"/>
      <c r="G14" s="11"/>
      <c r="H14" s="9"/>
      <c r="I14" s="15"/>
      <c r="J14" s="15"/>
      <c r="K14" s="12"/>
      <c r="L14" s="3"/>
      <c r="M14" s="58"/>
      <c r="S14" s="3"/>
      <c r="T14" s="3"/>
      <c r="U14" s="3"/>
      <c r="V14" s="3"/>
      <c r="W14" s="3"/>
    </row>
    <row r="15" spans="1:23" ht="16.5" thickBot="1">
      <c r="A15" s="1"/>
      <c r="B15" s="62" t="s">
        <v>7</v>
      </c>
      <c r="C15" s="67">
        <v>7.5</v>
      </c>
      <c r="D15" s="28"/>
      <c r="E15" s="12" t="s">
        <v>46</v>
      </c>
      <c r="G15" s="62" t="s">
        <v>7</v>
      </c>
      <c r="H15" s="9"/>
      <c r="I15" s="69">
        <v>7.5</v>
      </c>
      <c r="J15" s="15"/>
      <c r="K15" s="12" t="s">
        <v>46</v>
      </c>
      <c r="L15" s="3"/>
      <c r="M15" s="58"/>
      <c r="S15" s="3"/>
      <c r="T15" s="3"/>
      <c r="U15" s="3"/>
      <c r="V15" s="3"/>
      <c r="W15" s="3"/>
    </row>
    <row r="16" spans="1:23" ht="16.5" thickBot="1">
      <c r="A16" s="1"/>
      <c r="B16" s="62" t="s">
        <v>21</v>
      </c>
      <c r="C16" s="67">
        <v>13</v>
      </c>
      <c r="D16" s="28"/>
      <c r="E16" s="12" t="s">
        <v>46</v>
      </c>
      <c r="G16" s="62" t="s">
        <v>21</v>
      </c>
      <c r="H16" s="9"/>
      <c r="I16" s="69">
        <v>15</v>
      </c>
      <c r="J16" s="15"/>
      <c r="K16" s="12" t="s">
        <v>46</v>
      </c>
      <c r="L16" s="3"/>
      <c r="M16" s="58"/>
      <c r="S16" s="3"/>
      <c r="T16" s="3"/>
      <c r="U16" s="3"/>
      <c r="V16" s="3"/>
      <c r="W16" s="3"/>
    </row>
    <row r="17" spans="1:23" ht="16.5" thickBot="1">
      <c r="A17" s="1"/>
      <c r="B17" s="62" t="s">
        <v>8</v>
      </c>
      <c r="C17" s="68">
        <v>0</v>
      </c>
      <c r="D17" s="28"/>
      <c r="E17" s="12" t="s">
        <v>2</v>
      </c>
      <c r="G17" s="62" t="s">
        <v>8</v>
      </c>
      <c r="H17" s="9"/>
      <c r="I17" s="70">
        <v>35</v>
      </c>
      <c r="J17" s="15"/>
      <c r="K17" s="12" t="s">
        <v>2</v>
      </c>
      <c r="L17" s="3"/>
      <c r="M17" s="58"/>
      <c r="S17" s="3"/>
      <c r="T17" s="3"/>
      <c r="U17" s="3"/>
      <c r="V17" s="3"/>
      <c r="W17" s="3"/>
    </row>
    <row r="18" spans="1:23" ht="15">
      <c r="A18" s="1"/>
      <c r="B18" s="34"/>
      <c r="C18" s="74"/>
      <c r="D18" s="29"/>
      <c r="E18" s="14"/>
      <c r="G18" s="34"/>
      <c r="H18" s="16"/>
      <c r="I18" s="74"/>
      <c r="J18" s="74"/>
      <c r="K18" s="14"/>
      <c r="L18" s="3"/>
      <c r="M18" s="58"/>
      <c r="S18" s="3"/>
      <c r="T18" s="3"/>
      <c r="U18" s="3"/>
      <c r="V18" s="3"/>
      <c r="W18" s="3"/>
    </row>
    <row r="19" spans="1:23" ht="12.75">
      <c r="A19" s="1"/>
      <c r="B19" s="1"/>
      <c r="C19" s="1"/>
      <c r="D19" s="1"/>
      <c r="E19" s="1"/>
      <c r="F19" s="1"/>
      <c r="G19" s="1"/>
      <c r="H19" s="1"/>
      <c r="I19" s="4"/>
      <c r="J19" s="4"/>
      <c r="K19" s="1"/>
      <c r="L19" s="3"/>
      <c r="M19" s="58"/>
      <c r="S19" s="3"/>
      <c r="T19" s="3"/>
      <c r="U19" s="3"/>
      <c r="V19" s="3"/>
      <c r="W19" s="3"/>
    </row>
    <row r="20" spans="1:23" ht="16.5" thickBot="1">
      <c r="A20" s="1"/>
      <c r="B20" s="104" t="s">
        <v>40</v>
      </c>
      <c r="C20" s="105"/>
      <c r="D20" s="105"/>
      <c r="E20" s="105"/>
      <c r="F20" s="47"/>
      <c r="G20" s="106" t="s">
        <v>13</v>
      </c>
      <c r="H20" s="107"/>
      <c r="I20" s="107"/>
      <c r="J20" s="107"/>
      <c r="K20" s="108"/>
      <c r="L20" s="43"/>
      <c r="M20" s="59"/>
      <c r="N20" s="43"/>
      <c r="O20" s="43"/>
      <c r="P20" s="43"/>
      <c r="S20" s="3"/>
      <c r="T20" s="3"/>
      <c r="U20" s="3"/>
      <c r="V20" s="3"/>
      <c r="W20" s="3"/>
    </row>
    <row r="21" spans="1:23" ht="8.25" customHeight="1" thickBot="1" thickTop="1">
      <c r="A21" s="1"/>
      <c r="B21" s="32"/>
      <c r="C21" s="33"/>
      <c r="D21" s="33"/>
      <c r="E21" s="42"/>
      <c r="F21" s="47"/>
      <c r="G21" s="53"/>
      <c r="H21" s="54"/>
      <c r="I21" s="54"/>
      <c r="J21" s="54"/>
      <c r="K21" s="55"/>
      <c r="L21" s="3"/>
      <c r="M21" s="58"/>
      <c r="S21" s="3"/>
      <c r="T21" s="3"/>
      <c r="U21" s="3"/>
      <c r="V21" s="3"/>
      <c r="W21" s="3"/>
    </row>
    <row r="22" spans="1:23" ht="16.5" thickBot="1">
      <c r="A22" s="1"/>
      <c r="B22" s="38" t="s">
        <v>10</v>
      </c>
      <c r="C22" s="18">
        <f>C28/2</f>
        <v>27.900000000000006</v>
      </c>
      <c r="D22" s="39"/>
      <c r="E22" s="23" t="s">
        <v>2</v>
      </c>
      <c r="F22" s="48"/>
      <c r="G22" s="26" t="s">
        <v>14</v>
      </c>
      <c r="H22" s="39"/>
      <c r="I22" s="24">
        <v>120</v>
      </c>
      <c r="J22" s="18"/>
      <c r="K22" s="12" t="s">
        <v>17</v>
      </c>
      <c r="L22" s="3"/>
      <c r="M22" s="58"/>
      <c r="S22" s="3"/>
      <c r="T22" s="3"/>
      <c r="U22" s="3"/>
      <c r="V22" s="3"/>
      <c r="W22" s="3"/>
    </row>
    <row r="23" spans="1:23" ht="15.75">
      <c r="A23" s="1"/>
      <c r="B23" s="38" t="s">
        <v>52</v>
      </c>
      <c r="C23" s="18">
        <f>Berekeningen!G25-Berekeningen!C25</f>
        <v>35</v>
      </c>
      <c r="D23" s="39"/>
      <c r="E23" s="23" t="s">
        <v>2</v>
      </c>
      <c r="F23" s="48"/>
      <c r="G23" s="26" t="s">
        <v>15</v>
      </c>
      <c r="H23" s="39"/>
      <c r="I23" s="18">
        <f>I22*(C29+100)/100</f>
        <v>133.37327741162372</v>
      </c>
      <c r="J23" s="18"/>
      <c r="K23" s="12" t="s">
        <v>17</v>
      </c>
      <c r="L23" s="3"/>
      <c r="M23" s="58"/>
      <c r="S23" s="3"/>
      <c r="T23" s="3"/>
      <c r="U23" s="3"/>
      <c r="V23" s="3"/>
      <c r="W23" s="3"/>
    </row>
    <row r="24" spans="1:23" ht="16.5" thickBot="1">
      <c r="A24" s="17"/>
      <c r="B24" s="38" t="s">
        <v>51</v>
      </c>
      <c r="C24" s="18">
        <f>Berekeningen!G26-Berekeningen!C26</f>
        <v>35</v>
      </c>
      <c r="D24" s="39"/>
      <c r="E24" s="23" t="s">
        <v>2</v>
      </c>
      <c r="F24" s="48"/>
      <c r="G24" s="56"/>
      <c r="H24" s="39"/>
      <c r="I24" s="28"/>
      <c r="J24" s="18"/>
      <c r="K24" s="30"/>
      <c r="L24" s="3"/>
      <c r="M24" s="58"/>
      <c r="S24" s="3"/>
      <c r="T24" s="3"/>
      <c r="U24" s="3"/>
      <c r="V24" s="3"/>
      <c r="W24" s="3"/>
    </row>
    <row r="25" spans="1:23" ht="15.75">
      <c r="A25" s="17"/>
      <c r="B25" s="38" t="s">
        <v>9</v>
      </c>
      <c r="C25" s="18">
        <f>Berekeningen!G5-Berekeningen!C5</f>
        <v>2.5</v>
      </c>
      <c r="D25" s="39"/>
      <c r="E25" s="23" t="s">
        <v>2</v>
      </c>
      <c r="F25" s="48"/>
      <c r="G25" s="26" t="s">
        <v>16</v>
      </c>
      <c r="H25" s="39"/>
      <c r="I25" s="25">
        <v>100</v>
      </c>
      <c r="J25" s="21"/>
      <c r="K25" s="27" t="s">
        <v>17</v>
      </c>
      <c r="L25" s="3"/>
      <c r="M25" s="58"/>
      <c r="S25" s="3"/>
      <c r="T25" s="3"/>
      <c r="U25" s="3"/>
      <c r="V25" s="3"/>
      <c r="W25" s="3"/>
    </row>
    <row r="26" spans="1:23" ht="15.75">
      <c r="A26" s="17"/>
      <c r="B26" s="38"/>
      <c r="C26" s="18"/>
      <c r="D26" s="39"/>
      <c r="E26" s="23"/>
      <c r="F26" s="48"/>
      <c r="G26" s="26" t="s">
        <v>14</v>
      </c>
      <c r="H26" s="39"/>
      <c r="I26" s="18">
        <f>I25/100*(-1*C29+100)</f>
        <v>88.85560215698023</v>
      </c>
      <c r="J26" s="18"/>
      <c r="K26" s="27" t="s">
        <v>17</v>
      </c>
      <c r="L26" s="3"/>
      <c r="M26" s="58"/>
      <c r="S26" s="3"/>
      <c r="T26" s="3"/>
      <c r="U26" s="3"/>
      <c r="V26" s="3"/>
      <c r="W26" s="3"/>
    </row>
    <row r="27" spans="1:23" ht="5.25" customHeight="1">
      <c r="A27" s="1"/>
      <c r="B27" s="19"/>
      <c r="C27" s="21"/>
      <c r="D27" s="20"/>
      <c r="E27" s="9"/>
      <c r="F27" s="48"/>
      <c r="G27" s="57"/>
      <c r="H27" s="40"/>
      <c r="I27" s="29"/>
      <c r="J27" s="22"/>
      <c r="K27" s="31"/>
      <c r="L27" s="3"/>
      <c r="M27" s="58"/>
      <c r="S27" s="3"/>
      <c r="T27" s="3"/>
      <c r="U27" s="3"/>
      <c r="V27" s="3"/>
      <c r="W27" s="3"/>
    </row>
    <row r="28" spans="1:23" ht="15.75">
      <c r="A28" s="5"/>
      <c r="B28" s="38" t="s">
        <v>11</v>
      </c>
      <c r="C28" s="18">
        <f>(Berekeningen!G5*2+Berekeningen!G21)-(Berekeningen!C5*2+Berekeningen!C21)</f>
        <v>55.80000000000001</v>
      </c>
      <c r="D28" s="39"/>
      <c r="E28" s="23" t="s">
        <v>2</v>
      </c>
      <c r="F28" s="48"/>
      <c r="H28" s="45"/>
      <c r="L28" s="3"/>
      <c r="M28" s="58"/>
      <c r="S28" s="3"/>
      <c r="T28" s="3"/>
      <c r="U28" s="3"/>
      <c r="V28" s="3"/>
      <c r="W28" s="3"/>
    </row>
    <row r="29" spans="1:23" ht="15.75">
      <c r="A29" s="1"/>
      <c r="B29" s="38" t="s">
        <v>12</v>
      </c>
      <c r="C29" s="18">
        <f>(Berekeningen!G5*2+Berekeningen!G21)/(Berekeningen!C5*2+Berekeningen!C21)*100-100</f>
        <v>11.144397843019775</v>
      </c>
      <c r="D29" s="39"/>
      <c r="E29" s="23" t="s">
        <v>3</v>
      </c>
      <c r="F29" s="48"/>
      <c r="L29" s="3"/>
      <c r="M29" s="58"/>
      <c r="S29" s="3"/>
      <c r="T29" s="3"/>
      <c r="U29" s="3"/>
      <c r="V29" s="3"/>
      <c r="W29" s="3"/>
    </row>
    <row r="30" spans="1:23" ht="6" customHeight="1">
      <c r="A30" s="1"/>
      <c r="B30" s="34"/>
      <c r="C30" s="16"/>
      <c r="D30" s="16"/>
      <c r="E30" s="35"/>
      <c r="F30" s="1"/>
      <c r="G30" s="1"/>
      <c r="H30" s="1"/>
      <c r="I30" s="1"/>
      <c r="J30" s="1"/>
      <c r="K30" s="1"/>
      <c r="L30" s="3"/>
      <c r="M30" s="58"/>
      <c r="S30" s="3"/>
      <c r="T30" s="3"/>
      <c r="U30" s="3"/>
      <c r="V30" s="3"/>
      <c r="W30" s="3"/>
    </row>
    <row r="31" spans="1:23" ht="12.75">
      <c r="A31" s="1"/>
      <c r="L31" s="3"/>
      <c r="M31" s="58"/>
      <c r="S31" s="3"/>
      <c r="T31" s="3"/>
      <c r="U31" s="3"/>
      <c r="V31" s="3"/>
      <c r="W31" s="3"/>
    </row>
    <row r="32" spans="1:23" ht="8.25" customHeight="1">
      <c r="A32" s="1"/>
      <c r="B32" s="43"/>
      <c r="C32" s="43"/>
      <c r="D32" s="43"/>
      <c r="E32" s="43"/>
      <c r="F32" s="43"/>
      <c r="G32" s="43"/>
      <c r="H32" s="43"/>
      <c r="I32" s="43"/>
      <c r="J32" s="43"/>
      <c r="K32" s="43"/>
      <c r="L32" s="3"/>
      <c r="M32" s="58"/>
      <c r="S32" s="3"/>
      <c r="T32" s="3"/>
      <c r="U32" s="3"/>
      <c r="V32" s="3"/>
      <c r="W32" s="3"/>
    </row>
    <row r="33" spans="1:23" ht="15">
      <c r="A33" s="1"/>
      <c r="B33" s="44"/>
      <c r="C33" s="49"/>
      <c r="D33" s="44"/>
      <c r="E33" s="49"/>
      <c r="F33" s="44"/>
      <c r="G33" s="44"/>
      <c r="H33" s="49"/>
      <c r="I33" s="44"/>
      <c r="J33" s="49"/>
      <c r="K33" s="44"/>
      <c r="L33" s="3"/>
      <c r="M33" s="60"/>
      <c r="S33" s="3"/>
      <c r="T33" s="3"/>
      <c r="U33" s="3"/>
      <c r="V33" s="3"/>
      <c r="W33" s="3"/>
    </row>
    <row r="34" spans="1:23" ht="15.75">
      <c r="A34" s="1"/>
      <c r="B34" s="2"/>
      <c r="C34" s="2"/>
      <c r="D34" s="2"/>
      <c r="E34" s="2"/>
      <c r="F34" s="44"/>
      <c r="G34" s="44"/>
      <c r="H34" s="2"/>
      <c r="I34" s="44"/>
      <c r="J34" s="46"/>
      <c r="K34" s="44"/>
      <c r="L34" s="3"/>
      <c r="S34" s="3"/>
      <c r="T34" s="3"/>
      <c r="U34" s="3"/>
      <c r="V34" s="3"/>
      <c r="W34" s="3"/>
    </row>
    <row r="35" spans="1:23" ht="15">
      <c r="A35" s="1"/>
      <c r="B35" s="44"/>
      <c r="C35" s="49"/>
      <c r="D35" s="44"/>
      <c r="E35" s="49"/>
      <c r="F35" s="44"/>
      <c r="G35" s="44"/>
      <c r="H35" s="49"/>
      <c r="I35" s="44"/>
      <c r="J35" s="49"/>
      <c r="K35" s="44"/>
      <c r="L35" s="3"/>
      <c r="S35" s="3"/>
      <c r="T35" s="3"/>
      <c r="U35" s="3"/>
      <c r="V35" s="3"/>
      <c r="W35" s="3"/>
    </row>
    <row r="36" spans="1:23" ht="6" customHeight="1">
      <c r="A36" s="1"/>
      <c r="B36" s="50"/>
      <c r="C36" s="51"/>
      <c r="D36" s="51"/>
      <c r="E36" s="51"/>
      <c r="F36" s="44"/>
      <c r="G36" s="44"/>
      <c r="H36" s="52"/>
      <c r="I36" s="44"/>
      <c r="J36" s="46"/>
      <c r="K36" s="44"/>
      <c r="L36" s="7"/>
      <c r="S36" s="3"/>
      <c r="T36" s="3"/>
      <c r="U36" s="3"/>
      <c r="V36" s="3"/>
      <c r="W36" s="3"/>
    </row>
    <row r="37" spans="1:23" ht="14.25">
      <c r="A37" s="1"/>
      <c r="B37" s="6"/>
      <c r="C37" s="6"/>
      <c r="D37" s="6"/>
      <c r="E37" s="6"/>
      <c r="F37" s="5"/>
      <c r="G37" s="5"/>
      <c r="H37" s="5"/>
      <c r="I37" s="5"/>
      <c r="J37" s="5"/>
      <c r="K37" s="5"/>
      <c r="L37" s="7"/>
      <c r="M37" s="3"/>
      <c r="N37" s="3"/>
      <c r="O37" s="3"/>
      <c r="P37" s="3"/>
      <c r="Q37" s="3"/>
      <c r="R37" s="3"/>
      <c r="S37" s="3"/>
      <c r="T37" s="3"/>
      <c r="U37" s="3"/>
      <c r="V37" s="3"/>
      <c r="W37" s="3"/>
    </row>
    <row r="38" spans="1:23" ht="14.25">
      <c r="A38" s="1"/>
      <c r="B38" s="6"/>
      <c r="C38" s="5"/>
      <c r="D38" s="6"/>
      <c r="E38" s="6"/>
      <c r="F38" s="7"/>
      <c r="G38" s="5"/>
      <c r="H38" s="5"/>
      <c r="I38" s="7"/>
      <c r="J38" s="7"/>
      <c r="K38" s="5"/>
      <c r="L38" s="5"/>
      <c r="M38" s="3"/>
      <c r="N38" s="3"/>
      <c r="O38" s="3"/>
      <c r="P38" s="3"/>
      <c r="Q38" s="3"/>
      <c r="R38" s="3"/>
      <c r="S38" s="3"/>
      <c r="T38" s="3"/>
      <c r="U38" s="3"/>
      <c r="V38" s="3"/>
      <c r="W38" s="3"/>
    </row>
    <row r="39" spans="1:23" ht="12.75">
      <c r="A39" s="1"/>
      <c r="B39" s="1"/>
      <c r="C39" s="1"/>
      <c r="D39" s="1"/>
      <c r="E39" s="1"/>
      <c r="F39" s="1"/>
      <c r="G39" s="1"/>
      <c r="H39" s="1"/>
      <c r="I39" s="1"/>
      <c r="J39" s="1"/>
      <c r="K39" s="1"/>
      <c r="L39" s="3"/>
      <c r="M39" s="3"/>
      <c r="N39" s="3"/>
      <c r="O39" s="3"/>
      <c r="P39" s="3"/>
      <c r="Q39" s="3"/>
      <c r="R39" s="3"/>
      <c r="S39" s="3"/>
      <c r="T39" s="3"/>
      <c r="U39" s="3"/>
      <c r="V39" s="3"/>
      <c r="W39" s="3"/>
    </row>
  </sheetData>
  <sheetProtection password="FBF5" sheet="1" objects="1" scenarios="1"/>
  <mergeCells count="11">
    <mergeCell ref="G6:K6"/>
    <mergeCell ref="B20:E20"/>
    <mergeCell ref="G20:K20"/>
    <mergeCell ref="B6:E6"/>
    <mergeCell ref="B2:M2"/>
    <mergeCell ref="B4:M4"/>
    <mergeCell ref="B3:M3"/>
    <mergeCell ref="B13:E13"/>
    <mergeCell ref="B8:E8"/>
    <mergeCell ref="G13:K13"/>
    <mergeCell ref="G8:K8"/>
  </mergeCells>
  <printOptions/>
  <pageMargins left="0.75" right="0.75" top="1" bottom="1" header="0.5" footer="0.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2:I55"/>
  <sheetViews>
    <sheetView showGridLines="0" zoomScalePageLayoutView="0" workbookViewId="0" topLeftCell="A1">
      <selection activeCell="F3" sqref="F3"/>
    </sheetView>
  </sheetViews>
  <sheetFormatPr defaultColWidth="9.140625" defaultRowHeight="12.75"/>
  <cols>
    <col min="2" max="2" width="15.57421875" style="0" customWidth="1"/>
    <col min="3" max="3" width="12.140625" style="0" customWidth="1"/>
    <col min="4" max="4" width="8.140625" style="0" customWidth="1"/>
    <col min="5" max="5" width="7.140625" style="0" customWidth="1"/>
    <col min="6" max="6" width="12.28125" style="0" customWidth="1"/>
    <col min="10" max="10" width="18.8515625" style="0" customWidth="1"/>
    <col min="11" max="11" width="11.140625" style="0" customWidth="1"/>
  </cols>
  <sheetData>
    <row r="2" spans="2:8" ht="12.75">
      <c r="B2" s="79" t="s">
        <v>4</v>
      </c>
      <c r="C2" s="77"/>
      <c r="D2" s="77"/>
      <c r="E2" s="36"/>
      <c r="F2" s="80" t="s">
        <v>54</v>
      </c>
      <c r="G2" s="78"/>
      <c r="H2" s="78"/>
    </row>
    <row r="3" spans="2:8" ht="12.75">
      <c r="B3" s="36"/>
      <c r="C3" s="36"/>
      <c r="D3" s="36"/>
      <c r="E3" s="36"/>
      <c r="F3" s="36"/>
      <c r="G3" s="36"/>
      <c r="H3" s="36"/>
    </row>
    <row r="4" spans="2:8" ht="12.75">
      <c r="B4" s="93" t="s">
        <v>5</v>
      </c>
      <c r="C4" s="94"/>
      <c r="D4" s="94"/>
      <c r="E4" s="37"/>
      <c r="F4" s="93" t="s">
        <v>5</v>
      </c>
      <c r="G4" s="94"/>
      <c r="H4" s="94"/>
    </row>
    <row r="5" spans="2:8" ht="12.75">
      <c r="B5" s="98" t="s">
        <v>38</v>
      </c>
      <c r="C5" s="82">
        <f>Calculator!C10*(Calculator!C11%)</f>
        <v>85.25</v>
      </c>
      <c r="D5" s="82" t="s">
        <v>2</v>
      </c>
      <c r="E5" s="37"/>
      <c r="F5" s="98" t="s">
        <v>38</v>
      </c>
      <c r="G5" s="82">
        <f>Calculator!I10*(Calculator!I11%)</f>
        <v>87.75</v>
      </c>
      <c r="H5" s="82" t="s">
        <v>2</v>
      </c>
    </row>
    <row r="6" spans="1:9" ht="12.75">
      <c r="A6" s="90"/>
      <c r="B6" s="91"/>
      <c r="C6" s="92"/>
      <c r="D6" s="92"/>
      <c r="E6" s="92"/>
      <c r="F6" s="91"/>
      <c r="G6" s="92"/>
      <c r="H6" s="92"/>
      <c r="I6" s="90"/>
    </row>
    <row r="7" spans="2:8" ht="12.75">
      <c r="B7" s="81" t="s">
        <v>32</v>
      </c>
      <c r="C7" s="82" t="s">
        <v>0</v>
      </c>
      <c r="D7" s="82" t="s">
        <v>1</v>
      </c>
      <c r="E7" s="37"/>
      <c r="F7" s="81" t="s">
        <v>32</v>
      </c>
      <c r="G7" s="82" t="s">
        <v>0</v>
      </c>
      <c r="H7" s="82" t="s">
        <v>1</v>
      </c>
    </row>
    <row r="8" spans="2:8" ht="12" customHeight="1">
      <c r="B8" s="82">
        <v>1</v>
      </c>
      <c r="C8" s="83">
        <f>C25</f>
        <v>-95.25</v>
      </c>
      <c r="D8" s="83">
        <f>D25</f>
        <v>165.1</v>
      </c>
      <c r="E8" s="36"/>
      <c r="F8" s="82">
        <v>1</v>
      </c>
      <c r="G8" s="83">
        <f>G25</f>
        <v>-60.25</v>
      </c>
      <c r="H8" s="83">
        <f>H25</f>
        <v>218.4</v>
      </c>
    </row>
    <row r="9" spans="2:8" ht="12.75">
      <c r="B9" s="82">
        <v>2</v>
      </c>
      <c r="C9" s="83">
        <f>-1*(Calculator!C10/2)+Calculator!C17</f>
        <v>-77.5</v>
      </c>
      <c r="D9" s="99">
        <f>D8+C33</f>
        <v>248.48165265812378</v>
      </c>
      <c r="E9" s="36"/>
      <c r="F9" s="82">
        <v>2</v>
      </c>
      <c r="G9" s="83">
        <f>-1*(Calculator!I10/2)+Calculator!I17</f>
        <v>-62.5</v>
      </c>
      <c r="H9" s="99">
        <f>H8+G33</f>
        <v>306.1211491032807</v>
      </c>
    </row>
    <row r="10" spans="2:8" ht="12.75">
      <c r="B10" s="82">
        <v>3</v>
      </c>
      <c r="C10" s="83">
        <f>(Calculator!C10/2)+Calculator!C17</f>
        <v>77.5</v>
      </c>
      <c r="D10" s="99">
        <f>D8+C33</f>
        <v>248.48165265812378</v>
      </c>
      <c r="E10" s="36"/>
      <c r="F10" s="82">
        <v>3</v>
      </c>
      <c r="G10" s="83">
        <f>(Calculator!I10/2)+Calculator!I17</f>
        <v>132.5</v>
      </c>
      <c r="H10" s="99">
        <f>H8+G33</f>
        <v>306.1211491032807</v>
      </c>
    </row>
    <row r="11" spans="2:8" ht="12.75">
      <c r="B11" s="82">
        <v>4</v>
      </c>
      <c r="C11" s="83">
        <f>C26</f>
        <v>95.25</v>
      </c>
      <c r="D11" s="83">
        <f>D26</f>
        <v>165.1</v>
      </c>
      <c r="E11" s="36"/>
      <c r="F11" s="82">
        <v>4</v>
      </c>
      <c r="G11" s="83">
        <f>G26</f>
        <v>130.25</v>
      </c>
      <c r="H11" s="83">
        <f>H26</f>
        <v>218.4</v>
      </c>
    </row>
    <row r="12" spans="2:8" ht="12.75">
      <c r="B12" s="89"/>
      <c r="C12" s="89"/>
      <c r="D12" s="89"/>
      <c r="E12" s="36"/>
      <c r="F12" s="89"/>
      <c r="G12" s="89"/>
      <c r="H12" s="89"/>
    </row>
    <row r="13" spans="2:8" ht="12.75">
      <c r="B13" s="81" t="s">
        <v>33</v>
      </c>
      <c r="C13" s="82" t="s">
        <v>0</v>
      </c>
      <c r="D13" s="82" t="s">
        <v>1</v>
      </c>
      <c r="E13" s="37"/>
      <c r="F13" s="81" t="s">
        <v>33</v>
      </c>
      <c r="G13" s="82" t="s">
        <v>0</v>
      </c>
      <c r="H13" s="82" t="s">
        <v>1</v>
      </c>
    </row>
    <row r="14" spans="2:8" ht="12" customHeight="1">
      <c r="B14" s="82">
        <v>1</v>
      </c>
      <c r="C14" s="83">
        <f>C8</f>
        <v>-95.25</v>
      </c>
      <c r="D14" s="83">
        <f>D8*-1</f>
        <v>-165.1</v>
      </c>
      <c r="E14" s="36"/>
      <c r="F14" s="82">
        <v>1</v>
      </c>
      <c r="G14" s="83">
        <f>G8</f>
        <v>-60.25</v>
      </c>
      <c r="H14" s="83">
        <f>H24</f>
        <v>-162.6</v>
      </c>
    </row>
    <row r="15" spans="2:8" ht="12.75">
      <c r="B15" s="82">
        <v>2</v>
      </c>
      <c r="C15" s="83">
        <f>C9</f>
        <v>-77.5</v>
      </c>
      <c r="D15" s="83">
        <f>D9*-1</f>
        <v>-248.48165265812378</v>
      </c>
      <c r="E15" s="36"/>
      <c r="F15" s="82">
        <v>2</v>
      </c>
      <c r="G15" s="83">
        <f>G9</f>
        <v>-62.5</v>
      </c>
      <c r="H15" s="99">
        <f>H14-G33</f>
        <v>-250.32114910328067</v>
      </c>
    </row>
    <row r="16" spans="2:8" ht="12.75">
      <c r="B16" s="82">
        <v>3</v>
      </c>
      <c r="C16" s="83">
        <f>C10</f>
        <v>77.5</v>
      </c>
      <c r="D16" s="83">
        <f>D15</f>
        <v>-248.48165265812378</v>
      </c>
      <c r="E16" s="36"/>
      <c r="F16" s="82">
        <v>3</v>
      </c>
      <c r="G16" s="83">
        <f>G10</f>
        <v>132.5</v>
      </c>
      <c r="H16" s="99">
        <f>H14-G33</f>
        <v>-250.32114910328067</v>
      </c>
    </row>
    <row r="17" spans="2:8" ht="12.75">
      <c r="B17" s="82">
        <v>4</v>
      </c>
      <c r="C17" s="83">
        <f>C11</f>
        <v>95.25</v>
      </c>
      <c r="D17" s="83">
        <f>D14</f>
        <v>-165.1</v>
      </c>
      <c r="E17" s="36"/>
      <c r="F17" s="82">
        <v>4</v>
      </c>
      <c r="G17" s="83">
        <f>G11</f>
        <v>130.25</v>
      </c>
      <c r="H17" s="83">
        <f>H14</f>
        <v>-162.6</v>
      </c>
    </row>
    <row r="18" spans="2:8" ht="12.75">
      <c r="B18" s="36"/>
      <c r="C18" s="36"/>
      <c r="D18" s="36"/>
      <c r="E18" s="36"/>
      <c r="F18" s="36"/>
      <c r="G18" s="36"/>
      <c r="H18" s="36"/>
    </row>
    <row r="19" spans="2:8" ht="12.75">
      <c r="B19" s="95" t="s">
        <v>6</v>
      </c>
      <c r="C19" s="96"/>
      <c r="D19" s="96"/>
      <c r="E19" s="37"/>
      <c r="F19" s="95" t="s">
        <v>6</v>
      </c>
      <c r="G19" s="96"/>
      <c r="H19" s="96"/>
    </row>
    <row r="20" spans="2:8" ht="12.75">
      <c r="B20" s="98" t="s">
        <v>7</v>
      </c>
      <c r="C20" s="82">
        <f>Calculator!C15*C38</f>
        <v>190.5</v>
      </c>
      <c r="D20" s="82" t="s">
        <v>2</v>
      </c>
      <c r="E20" s="92"/>
      <c r="F20" s="98" t="s">
        <v>7</v>
      </c>
      <c r="G20" s="82">
        <f>Calculator!I15*C38</f>
        <v>190.5</v>
      </c>
      <c r="H20" s="82" t="s">
        <v>2</v>
      </c>
    </row>
    <row r="21" spans="2:8" ht="12.75">
      <c r="B21" s="98" t="s">
        <v>38</v>
      </c>
      <c r="C21" s="82">
        <f>Calculator!C16*C38</f>
        <v>330.2</v>
      </c>
      <c r="D21" s="82" t="s">
        <v>2</v>
      </c>
      <c r="E21" s="92"/>
      <c r="F21" s="98" t="s">
        <v>38</v>
      </c>
      <c r="G21" s="82">
        <f>Calculator!I16*C38</f>
        <v>381</v>
      </c>
      <c r="H21" s="82" t="s">
        <v>2</v>
      </c>
    </row>
    <row r="22" spans="2:8" ht="12.75">
      <c r="B22" s="91"/>
      <c r="C22" s="92"/>
      <c r="D22" s="92"/>
      <c r="E22" s="92"/>
      <c r="F22" s="91"/>
      <c r="G22" s="92"/>
      <c r="H22" s="92"/>
    </row>
    <row r="23" spans="2:8" ht="12.75">
      <c r="B23" s="81"/>
      <c r="C23" s="82" t="s">
        <v>0</v>
      </c>
      <c r="D23" s="82" t="s">
        <v>1</v>
      </c>
      <c r="E23" s="37"/>
      <c r="F23" s="81"/>
      <c r="G23" s="82" t="s">
        <v>0</v>
      </c>
      <c r="H23" s="82" t="s">
        <v>1</v>
      </c>
    </row>
    <row r="24" spans="2:8" ht="12" customHeight="1">
      <c r="B24" s="83" t="s">
        <v>34</v>
      </c>
      <c r="C24" s="83">
        <f>-1*(C20/2)+Calculator!C17</f>
        <v>-95.25</v>
      </c>
      <c r="D24" s="83">
        <f>-1*(C21/2)</f>
        <v>-165.1</v>
      </c>
      <c r="E24" s="36"/>
      <c r="F24" s="83" t="s">
        <v>34</v>
      </c>
      <c r="G24" s="83">
        <f>-1*(G20/2)+Calculator!I17</f>
        <v>-60.25</v>
      </c>
      <c r="H24" s="83">
        <f>-1*(G21/2)+C40</f>
        <v>-162.6</v>
      </c>
    </row>
    <row r="25" spans="2:8" ht="12.75">
      <c r="B25" s="83" t="s">
        <v>35</v>
      </c>
      <c r="C25" s="83">
        <f>-1*(C20/2)+Calculator!C17</f>
        <v>-95.25</v>
      </c>
      <c r="D25" s="83">
        <f>C21/2</f>
        <v>165.1</v>
      </c>
      <c r="E25" s="36"/>
      <c r="F25" s="83" t="s">
        <v>35</v>
      </c>
      <c r="G25" s="83">
        <f>-1*(G20/2)+Calculator!I17</f>
        <v>-60.25</v>
      </c>
      <c r="H25" s="83">
        <f>G21/2+C40</f>
        <v>218.4</v>
      </c>
    </row>
    <row r="26" spans="2:8" ht="12.75">
      <c r="B26" s="83" t="s">
        <v>36</v>
      </c>
      <c r="C26" s="83">
        <f>C20/2+Calculator!C17</f>
        <v>95.25</v>
      </c>
      <c r="D26" s="83">
        <f>C21/2</f>
        <v>165.1</v>
      </c>
      <c r="E26" s="36"/>
      <c r="F26" s="83" t="s">
        <v>36</v>
      </c>
      <c r="G26" s="83">
        <f>G20/2+Calculator!I17</f>
        <v>130.25</v>
      </c>
      <c r="H26" s="83">
        <f>G21/2+C40</f>
        <v>218.4</v>
      </c>
    </row>
    <row r="27" spans="2:8" ht="12.75">
      <c r="B27" s="83" t="s">
        <v>37</v>
      </c>
      <c r="C27" s="83">
        <f>C20/2+Calculator!C17</f>
        <v>95.25</v>
      </c>
      <c r="D27" s="83">
        <f>-1*(C21/2)</f>
        <v>-165.1</v>
      </c>
      <c r="E27" s="36"/>
      <c r="F27" s="83" t="s">
        <v>37</v>
      </c>
      <c r="G27" s="83">
        <f>G20/2+Calculator!I17</f>
        <v>130.25</v>
      </c>
      <c r="H27" s="83">
        <f>-1*(G21/2)+C40</f>
        <v>-162.6</v>
      </c>
    </row>
    <row r="28" spans="2:8" ht="12.75">
      <c r="B28" s="83" t="s">
        <v>34</v>
      </c>
      <c r="C28" s="83">
        <f>C24+Calculator!C17</f>
        <v>-95.25</v>
      </c>
      <c r="D28" s="83">
        <f>D24</f>
        <v>-165.1</v>
      </c>
      <c r="E28" s="36"/>
      <c r="F28" s="83" t="s">
        <v>34</v>
      </c>
      <c r="G28" s="83">
        <f>G24+Calculator!I17</f>
        <v>-25.25</v>
      </c>
      <c r="H28" s="83">
        <f>H24</f>
        <v>-162.6</v>
      </c>
    </row>
    <row r="29" spans="2:8" ht="12.75">
      <c r="B29" s="89"/>
      <c r="C29" s="89"/>
      <c r="D29" s="89"/>
      <c r="E29" s="36"/>
      <c r="F29" s="89"/>
      <c r="G29" s="89"/>
      <c r="H29" s="89"/>
    </row>
    <row r="30" spans="1:8" ht="12.75">
      <c r="A30" s="44"/>
      <c r="B30" s="130" t="s">
        <v>28</v>
      </c>
      <c r="C30" s="131"/>
      <c r="D30" s="132"/>
      <c r="F30" s="130" t="s">
        <v>28</v>
      </c>
      <c r="G30" s="131"/>
      <c r="H30" s="132"/>
    </row>
    <row r="31" spans="1:7" ht="12.75">
      <c r="A31" s="44"/>
      <c r="B31" s="102" t="s">
        <v>29</v>
      </c>
      <c r="C31" s="103">
        <f>C5*C5</f>
        <v>7267.5625</v>
      </c>
      <c r="F31" s="102" t="s">
        <v>29</v>
      </c>
      <c r="G31" s="103">
        <f>G5*G5</f>
        <v>7700.0625</v>
      </c>
    </row>
    <row r="32" spans="1:7" ht="12.75">
      <c r="A32" s="44"/>
      <c r="B32" s="85" t="s">
        <v>30</v>
      </c>
      <c r="C32" s="86">
        <f>((C20-Calculator!C10)/2)*((C20-Calculator!C10)/2)</f>
        <v>315.0625</v>
      </c>
      <c r="F32" s="85" t="s">
        <v>30</v>
      </c>
      <c r="G32" s="86">
        <f>((G20-Calculator!I10)/2)*((G20-Calculator!I10)/2)</f>
        <v>5.0625</v>
      </c>
    </row>
    <row r="33" spans="1:7" ht="12.75">
      <c r="A33" s="44"/>
      <c r="B33" s="85" t="s">
        <v>31</v>
      </c>
      <c r="C33" s="97">
        <f>SQRT(C31-C32)</f>
        <v>83.38165265812378</v>
      </c>
      <c r="F33" s="85" t="s">
        <v>31</v>
      </c>
      <c r="G33" s="97">
        <f>SQRT(G31-G32)</f>
        <v>87.72114910328068</v>
      </c>
    </row>
    <row r="34" spans="1:8" ht="12.75">
      <c r="A34" s="44"/>
      <c r="B34" s="85" t="s">
        <v>43</v>
      </c>
      <c r="C34" s="97">
        <f>C21+2*C5</f>
        <v>500.7</v>
      </c>
      <c r="D34" s="86" t="s">
        <v>2</v>
      </c>
      <c r="F34" s="85" t="s">
        <v>44</v>
      </c>
      <c r="G34" s="97">
        <f>G21+2*G5</f>
        <v>556.5</v>
      </c>
      <c r="H34" s="86" t="s">
        <v>2</v>
      </c>
    </row>
    <row r="35" spans="1:7" ht="12.75">
      <c r="A35" s="44"/>
      <c r="B35" s="84"/>
      <c r="C35" s="100"/>
      <c r="F35" s="84"/>
      <c r="G35" s="100"/>
    </row>
    <row r="36" spans="1:4" ht="12.75">
      <c r="A36" s="44"/>
      <c r="B36" s="88"/>
      <c r="C36" s="87"/>
      <c r="D36" s="87"/>
    </row>
    <row r="37" spans="1:7" ht="12.75">
      <c r="A37" s="44"/>
      <c r="B37" s="130" t="s">
        <v>28</v>
      </c>
      <c r="C37" s="131"/>
      <c r="D37" s="132"/>
      <c r="F37" s="127" t="s">
        <v>39</v>
      </c>
      <c r="G37" s="129"/>
    </row>
    <row r="38" spans="1:7" ht="12.75">
      <c r="A38" s="44"/>
      <c r="B38" s="85" t="s">
        <v>26</v>
      </c>
      <c r="C38" s="86">
        <v>25.4</v>
      </c>
      <c r="D38" s="101" t="s">
        <v>2</v>
      </c>
      <c r="F38" s="86">
        <v>0</v>
      </c>
      <c r="G38" s="86">
        <v>-400</v>
      </c>
    </row>
    <row r="39" spans="1:7" ht="12.75">
      <c r="A39" s="44"/>
      <c r="B39" s="85" t="s">
        <v>27</v>
      </c>
      <c r="C39" s="86">
        <v>0.04</v>
      </c>
      <c r="D39" s="86" t="s">
        <v>46</v>
      </c>
      <c r="F39" s="86">
        <v>0</v>
      </c>
      <c r="G39" s="86">
        <v>400</v>
      </c>
    </row>
    <row r="40" spans="1:4" ht="12.75">
      <c r="A40" s="44"/>
      <c r="B40" s="85" t="s">
        <v>45</v>
      </c>
      <c r="C40" s="97">
        <f>(G34-C34)/2</f>
        <v>27.900000000000006</v>
      </c>
      <c r="D40" s="86" t="s">
        <v>2</v>
      </c>
    </row>
    <row r="41" spans="2:8" ht="12.75">
      <c r="B41" s="85" t="s">
        <v>48</v>
      </c>
      <c r="C41" s="86">
        <v>40</v>
      </c>
      <c r="D41" s="101" t="s">
        <v>2</v>
      </c>
      <c r="F41" s="127" t="s">
        <v>49</v>
      </c>
      <c r="G41" s="128"/>
      <c r="H41" s="129"/>
    </row>
    <row r="42" spans="2:8" ht="12.75">
      <c r="B42" s="90"/>
      <c r="C42" s="90"/>
      <c r="F42" s="81"/>
      <c r="G42" s="82" t="s">
        <v>0</v>
      </c>
      <c r="H42" s="82" t="s">
        <v>1</v>
      </c>
    </row>
    <row r="43" spans="2:8" ht="12.75">
      <c r="B43" s="90"/>
      <c r="C43" s="90"/>
      <c r="F43" s="83" t="s">
        <v>34</v>
      </c>
      <c r="G43" s="83">
        <v>0</v>
      </c>
      <c r="H43" s="99">
        <f>(-1*C41/2)</f>
        <v>-20</v>
      </c>
    </row>
    <row r="44" spans="2:8" ht="12.75">
      <c r="B44" s="90"/>
      <c r="C44" s="90"/>
      <c r="F44" s="83" t="s">
        <v>35</v>
      </c>
      <c r="G44" s="83">
        <v>0</v>
      </c>
      <c r="H44" s="99">
        <f>H43*-1</f>
        <v>20</v>
      </c>
    </row>
    <row r="45" spans="2:8" ht="12.75">
      <c r="B45" s="90"/>
      <c r="C45" s="90"/>
      <c r="F45" s="83" t="s">
        <v>36</v>
      </c>
      <c r="G45" s="83">
        <v>200</v>
      </c>
      <c r="H45" s="99">
        <f>H44</f>
        <v>20</v>
      </c>
    </row>
    <row r="46" spans="6:8" ht="12.75">
      <c r="F46" s="83" t="s">
        <v>37</v>
      </c>
      <c r="G46" s="83">
        <v>200</v>
      </c>
      <c r="H46" s="99">
        <f>H43</f>
        <v>-20</v>
      </c>
    </row>
    <row r="47" spans="6:8" ht="12.75">
      <c r="F47" s="83" t="s">
        <v>34</v>
      </c>
      <c r="G47" s="83">
        <f>G43+Calculator!G34</f>
        <v>0</v>
      </c>
      <c r="H47" s="99">
        <f>H43</f>
        <v>-20</v>
      </c>
    </row>
    <row r="49" spans="6:8" ht="12.75">
      <c r="F49" s="127" t="s">
        <v>47</v>
      </c>
      <c r="G49" s="128"/>
      <c r="H49" s="129"/>
    </row>
    <row r="50" spans="6:8" ht="12.75">
      <c r="F50" s="81"/>
      <c r="G50" s="82" t="s">
        <v>0</v>
      </c>
      <c r="H50" s="82" t="s">
        <v>1</v>
      </c>
    </row>
    <row r="51" spans="6:8" ht="12.75">
      <c r="F51" s="83" t="s">
        <v>34</v>
      </c>
      <c r="G51" s="83">
        <v>0</v>
      </c>
      <c r="H51" s="99">
        <f>H43+C40</f>
        <v>7.900000000000006</v>
      </c>
    </row>
    <row r="52" spans="6:8" ht="12.75">
      <c r="F52" s="83" t="s">
        <v>35</v>
      </c>
      <c r="G52" s="83">
        <v>0</v>
      </c>
      <c r="H52" s="99">
        <f>H44+C40</f>
        <v>47.900000000000006</v>
      </c>
    </row>
    <row r="53" spans="6:8" ht="12.75">
      <c r="F53" s="83" t="s">
        <v>36</v>
      </c>
      <c r="G53" s="83">
        <v>200</v>
      </c>
      <c r="H53" s="99">
        <f>H45+C40</f>
        <v>47.900000000000006</v>
      </c>
    </row>
    <row r="54" spans="6:8" ht="12.75">
      <c r="F54" s="83" t="s">
        <v>37</v>
      </c>
      <c r="G54" s="83">
        <v>200</v>
      </c>
      <c r="H54" s="99">
        <f>H46+C40</f>
        <v>7.900000000000006</v>
      </c>
    </row>
    <row r="55" spans="6:8" ht="12.75">
      <c r="F55" s="83" t="s">
        <v>34</v>
      </c>
      <c r="G55" s="83">
        <f>G51+Calculator!G42</f>
        <v>0</v>
      </c>
      <c r="H55" s="99">
        <f>H51</f>
        <v>7.900000000000006</v>
      </c>
    </row>
  </sheetData>
  <sheetProtection password="FBF5" sheet="1" objects="1" scenarios="1"/>
  <mergeCells count="6">
    <mergeCell ref="F49:H49"/>
    <mergeCell ref="F30:H30"/>
    <mergeCell ref="B30:D30"/>
    <mergeCell ref="F41:H41"/>
    <mergeCell ref="F37:G37"/>
    <mergeCell ref="B37:D37"/>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VPE-B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MetallicatTim</cp:lastModifiedBy>
  <dcterms:created xsi:type="dcterms:W3CDTF">2004-04-23T08:17:16Z</dcterms:created>
  <dcterms:modified xsi:type="dcterms:W3CDTF">2008-02-10T09:28:32Z</dcterms:modified>
  <cp:category/>
  <cp:version/>
  <cp:contentType/>
  <cp:contentStatus/>
</cp:coreProperties>
</file>